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 filterPrivacy="1"/>
  <xr:revisionPtr revIDLastSave="0" documentId="13_ncr:1_{50A165F0-6137-440C-8513-8D3C32CAF34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V8" i="1"/>
  <c r="N5" i="1" s="1"/>
  <c r="T8" i="1"/>
  <c r="V5" i="1"/>
  <c r="T4" i="1"/>
  <c r="T6" i="1" s="1"/>
  <c r="V3" i="1"/>
  <c r="V4" i="1" s="1"/>
  <c r="V6" i="1" s="1"/>
  <c r="N8" i="1" l="1"/>
  <c r="N6" i="1"/>
  <c r="N9" i="1"/>
  <c r="N7" i="1"/>
  <c r="L4" i="1" l="1"/>
  <c r="M4" i="1" s="1"/>
  <c r="N4" i="1" s="1"/>
  <c r="L5" i="1"/>
  <c r="L6" i="1"/>
  <c r="L7" i="1"/>
  <c r="L8" i="1"/>
  <c r="L9" i="1"/>
  <c r="L3" i="1"/>
  <c r="M3" i="1" s="1"/>
  <c r="N3" i="1" s="1"/>
  <c r="E4" i="1"/>
  <c r="E5" i="1"/>
  <c r="E6" i="1"/>
  <c r="E7" i="1"/>
  <c r="E8" i="1"/>
  <c r="E9" i="1"/>
  <c r="E3" i="1"/>
</calcChain>
</file>

<file path=xl/sharedStrings.xml><?xml version="1.0" encoding="utf-8"?>
<sst xmlns="http://schemas.openxmlformats.org/spreadsheetml/2006/main" count="32" uniqueCount="28">
  <si>
    <t>Qw</t>
  </si>
  <si>
    <t>Qg (sccm)</t>
  </si>
  <si>
    <t>Qg (ml/min)</t>
  </si>
  <si>
    <t>Flow rate</t>
  </si>
  <si>
    <t>fw_actual</t>
  </si>
  <si>
    <t>fw goal</t>
  </si>
  <si>
    <t>T (F)</t>
  </si>
  <si>
    <t>P (psi)</t>
  </si>
  <si>
    <t>dP (psi)</t>
  </si>
  <si>
    <t>effluent (g)</t>
  </si>
  <si>
    <t>time (s)</t>
  </si>
  <si>
    <t>total in (g)</t>
  </si>
  <si>
    <t>Saturation</t>
  </si>
  <si>
    <t>Sw</t>
  </si>
  <si>
    <t>Parameters</t>
  </si>
  <si>
    <t>Core properties</t>
  </si>
  <si>
    <t>d</t>
  </si>
  <si>
    <t>inch</t>
  </si>
  <si>
    <t>cm</t>
  </si>
  <si>
    <t>r</t>
  </si>
  <si>
    <t>L</t>
  </si>
  <si>
    <t>Volume</t>
  </si>
  <si>
    <t>inch^3</t>
  </si>
  <si>
    <t>cc</t>
  </si>
  <si>
    <t>in-out (g)</t>
  </si>
  <si>
    <t>Experimental Conditions</t>
  </si>
  <si>
    <t>Porosity</t>
  </si>
  <si>
    <t>Pore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</si>
</sst>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69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/>
    <xf numFmtId="10" fontId="0" fillId="0" borderId="0" xfId="0" applyNumberFormat="1"/>
    <xf numFmtId="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0" fontId="1" fillId="0" borderId="0" xfId="0" applyNumberFormat="1" applyFon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workbookViewId="0">
      <selection activeCell="Q11" sqref="Q11"/>
    </sheetView>
  </sheetViews>
  <sheetFormatPr defaultRowHeight="15" x14ac:dyDescent="0.25"/>
  <cols>
    <col min="4" max="4" width="11.85546875" bestFit="1" customWidth="1"/>
    <col min="5" max="5" width="11.85546875" customWidth="1"/>
    <col min="10" max="10" width="11.140625" bestFit="1" customWidth="1"/>
    <col min="12" max="12" width="10.140625" bestFit="1" customWidth="1"/>
    <col min="13" max="13" width="11.7109375" style="5" bestFit="1" customWidth="1"/>
    <col min="16" max="16" width="12.140625" customWidth="1"/>
    <col min="17" max="17" width="13.7109375" customWidth="1"/>
    <col min="18" max="18" width="13" customWidth="1"/>
    <col min="19" max="19" width="13.7109375" customWidth="1"/>
    <col min="20" max="20" width="12.7109375" customWidth="1"/>
  </cols>
  <sheetData>
    <row r="1" spans="1:23" x14ac:dyDescent="0.25">
      <c r="B1" s="4" t="s">
        <v>3</v>
      </c>
      <c r="C1" s="4"/>
      <c r="D1" s="4"/>
      <c r="E1" s="9"/>
      <c r="F1" s="4" t="s">
        <v>8</v>
      </c>
      <c r="G1" s="4"/>
      <c r="H1" s="4"/>
      <c r="I1" s="4"/>
      <c r="J1" s="4" t="s">
        <v>12</v>
      </c>
      <c r="K1" s="4"/>
      <c r="L1" s="4"/>
      <c r="M1" s="4"/>
      <c r="N1" s="4"/>
      <c r="P1" s="4" t="s">
        <v>25</v>
      </c>
      <c r="Q1" s="4"/>
      <c r="S1" s="4" t="s">
        <v>14</v>
      </c>
      <c r="T1" s="4"/>
      <c r="U1" s="4"/>
      <c r="V1" s="4"/>
      <c r="W1" s="4"/>
    </row>
    <row r="2" spans="1:23" x14ac:dyDescent="0.25">
      <c r="A2" s="8" t="s">
        <v>5</v>
      </c>
      <c r="B2" s="8" t="s">
        <v>0</v>
      </c>
      <c r="C2" s="8" t="s">
        <v>1</v>
      </c>
      <c r="D2" s="8" t="s">
        <v>2</v>
      </c>
      <c r="E2" s="8" t="s">
        <v>4</v>
      </c>
      <c r="F2" s="8">
        <v>1</v>
      </c>
      <c r="G2" s="8">
        <v>2</v>
      </c>
      <c r="H2" s="8">
        <v>3</v>
      </c>
      <c r="I2" s="8">
        <v>4</v>
      </c>
      <c r="J2" s="8" t="s">
        <v>9</v>
      </c>
      <c r="K2" s="8" t="s">
        <v>10</v>
      </c>
      <c r="L2" s="8" t="s">
        <v>11</v>
      </c>
      <c r="M2" s="8" t="s">
        <v>24</v>
      </c>
      <c r="N2" s="8" t="s">
        <v>13</v>
      </c>
      <c r="P2" s="8" t="s">
        <v>7</v>
      </c>
      <c r="Q2" s="5">
        <v>250</v>
      </c>
      <c r="S2" s="1" t="s">
        <v>15</v>
      </c>
      <c r="T2" s="1"/>
      <c r="U2" s="1"/>
      <c r="V2" s="1"/>
      <c r="W2" s="1"/>
    </row>
    <row r="3" spans="1:23" x14ac:dyDescent="0.25">
      <c r="A3">
        <v>1</v>
      </c>
      <c r="B3">
        <v>5</v>
      </c>
      <c r="C3">
        <v>0</v>
      </c>
      <c r="D3">
        <v>0</v>
      </c>
      <c r="E3" s="3">
        <f>B3/(B3+D3)</f>
        <v>1</v>
      </c>
      <c r="L3">
        <f>B3*K3</f>
        <v>0</v>
      </c>
      <c r="M3" s="5">
        <f>J3-L3</f>
        <v>0</v>
      </c>
      <c r="N3">
        <f>($V$8-M3)/$V$8</f>
        <v>1</v>
      </c>
      <c r="P3" s="8" t="s">
        <v>6</v>
      </c>
      <c r="Q3" s="5">
        <v>72</v>
      </c>
      <c r="S3" s="10" t="s">
        <v>16</v>
      </c>
      <c r="T3" s="5">
        <v>1.5</v>
      </c>
      <c r="U3" s="5" t="s">
        <v>17</v>
      </c>
      <c r="V3" s="5">
        <f>T3*2.54</f>
        <v>3.81</v>
      </c>
      <c r="W3" s="6" t="s">
        <v>18</v>
      </c>
    </row>
    <row r="4" spans="1:23" x14ac:dyDescent="0.25">
      <c r="A4">
        <v>0.75</v>
      </c>
      <c r="B4">
        <v>4</v>
      </c>
      <c r="D4">
        <v>1.3332999999999999</v>
      </c>
      <c r="E4" s="3">
        <f t="shared" ref="E4:E9" si="0">B4/(B4+D4)</f>
        <v>0.75000468752929716</v>
      </c>
      <c r="L4">
        <f t="shared" ref="L4:L9" si="1">B4*K4</f>
        <v>0</v>
      </c>
      <c r="M4" s="5">
        <f t="shared" ref="M4:M9" si="2">J4-L4</f>
        <v>0</v>
      </c>
      <c r="N4" s="5">
        <f t="shared" ref="N4:N9" si="3">($V$8-M4)/$V$8</f>
        <v>1</v>
      </c>
      <c r="S4" s="11" t="s">
        <v>19</v>
      </c>
      <c r="T4" s="5">
        <f>T3/2</f>
        <v>0.75</v>
      </c>
      <c r="U4" s="5" t="s">
        <v>17</v>
      </c>
      <c r="V4" s="5">
        <f>V3/2</f>
        <v>1.905</v>
      </c>
      <c r="W4" s="7" t="s">
        <v>18</v>
      </c>
    </row>
    <row r="5" spans="1:23" x14ac:dyDescent="0.25">
      <c r="A5">
        <v>0.5</v>
      </c>
      <c r="B5">
        <v>3</v>
      </c>
      <c r="C5">
        <v>47.34</v>
      </c>
      <c r="D5">
        <v>3</v>
      </c>
      <c r="E5" s="3">
        <f t="shared" si="0"/>
        <v>0.5</v>
      </c>
      <c r="L5">
        <f t="shared" si="1"/>
        <v>0</v>
      </c>
      <c r="M5" s="5">
        <f t="shared" si="2"/>
        <v>0</v>
      </c>
      <c r="N5" s="5">
        <f t="shared" si="3"/>
        <v>1</v>
      </c>
      <c r="S5" s="11" t="s">
        <v>20</v>
      </c>
      <c r="T5" s="5">
        <v>22</v>
      </c>
      <c r="U5" s="5" t="s">
        <v>17</v>
      </c>
      <c r="V5" s="5">
        <f>T5*2.54</f>
        <v>55.88</v>
      </c>
      <c r="W5" s="7" t="s">
        <v>18</v>
      </c>
    </row>
    <row r="6" spans="1:23" x14ac:dyDescent="0.25">
      <c r="A6">
        <v>0.1</v>
      </c>
      <c r="B6">
        <v>0.33333333999999998</v>
      </c>
      <c r="C6">
        <v>47.34</v>
      </c>
      <c r="D6">
        <v>3</v>
      </c>
      <c r="E6" s="3">
        <f t="shared" si="0"/>
        <v>0.1000000018</v>
      </c>
      <c r="L6">
        <f t="shared" si="1"/>
        <v>0</v>
      </c>
      <c r="M6" s="5">
        <f t="shared" si="2"/>
        <v>0</v>
      </c>
      <c r="N6" s="5">
        <f t="shared" si="3"/>
        <v>1</v>
      </c>
      <c r="S6" s="11" t="s">
        <v>21</v>
      </c>
      <c r="T6" s="5">
        <f>PI()*T4^2*T5</f>
        <v>38.877209088173693</v>
      </c>
      <c r="U6" s="5" t="s">
        <v>22</v>
      </c>
      <c r="V6" s="5">
        <f>V4^2*PI()*V5</f>
        <v>637.08331346928389</v>
      </c>
      <c r="W6" s="7" t="s">
        <v>23</v>
      </c>
    </row>
    <row r="7" spans="1:23" x14ac:dyDescent="0.25">
      <c r="A7">
        <v>0.01</v>
      </c>
      <c r="B7">
        <v>0.04</v>
      </c>
      <c r="C7">
        <v>47.34</v>
      </c>
      <c r="D7">
        <v>3</v>
      </c>
      <c r="E7" s="3">
        <f t="shared" si="0"/>
        <v>1.3157894736842105E-2</v>
      </c>
      <c r="L7">
        <f t="shared" si="1"/>
        <v>0</v>
      </c>
      <c r="M7" s="5">
        <f t="shared" si="2"/>
        <v>0</v>
      </c>
      <c r="N7" s="5">
        <f t="shared" si="3"/>
        <v>1</v>
      </c>
      <c r="S7" s="11" t="s">
        <v>26</v>
      </c>
      <c r="T7">
        <v>0.2</v>
      </c>
    </row>
    <row r="8" spans="1:23" x14ac:dyDescent="0.25">
      <c r="A8">
        <v>1E-3</v>
      </c>
      <c r="B8">
        <v>4.0000000000000001E-3</v>
      </c>
      <c r="C8">
        <v>47.34</v>
      </c>
      <c r="D8">
        <v>3</v>
      </c>
      <c r="E8" s="2">
        <f t="shared" si="0"/>
        <v>1.3315579227696406E-3</v>
      </c>
      <c r="L8">
        <f t="shared" si="1"/>
        <v>0</v>
      </c>
      <c r="M8" s="5">
        <f t="shared" si="2"/>
        <v>0</v>
      </c>
      <c r="N8" s="5">
        <f t="shared" si="3"/>
        <v>1</v>
      </c>
      <c r="S8" s="11" t="s">
        <v>27</v>
      </c>
      <c r="T8">
        <f>T6*T7</f>
        <v>7.7754418176347393</v>
      </c>
      <c r="U8" s="5"/>
      <c r="V8" s="5">
        <f>V6*T7</f>
        <v>127.41666269385678</v>
      </c>
    </row>
    <row r="9" spans="1:23" x14ac:dyDescent="0.25">
      <c r="A9">
        <v>0</v>
      </c>
      <c r="B9">
        <v>0</v>
      </c>
      <c r="C9">
        <v>47.34</v>
      </c>
      <c r="D9">
        <v>3</v>
      </c>
      <c r="E9" s="3">
        <f t="shared" si="0"/>
        <v>0</v>
      </c>
      <c r="L9">
        <f t="shared" si="1"/>
        <v>0</v>
      </c>
      <c r="M9" s="5">
        <f t="shared" si="2"/>
        <v>0</v>
      </c>
      <c r="N9" s="5">
        <f t="shared" si="3"/>
        <v>1</v>
      </c>
    </row>
  </sheetData>
  <mergeCells count="6">
    <mergeCell ref="S1:W1"/>
    <mergeCell ref="P1:Q1"/>
    <mergeCell ref="B1:D1"/>
    <mergeCell ref="F1:I1"/>
    <mergeCell ref="J1:N1"/>
    <mergeCell ref="S2:W2"/>
  </mergeCells>
  <pageMargins left="0.7" right="0.7" top="0.75" bottom="0.75" header="0.3" footer="0.3"/>
  <pageSetup paperSize="1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2019-04-16T16:35:58Z</dcterms:modified>
</cp:coreProperties>
</file>