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T7" i="1" l="1"/>
  <c r="S7" i="1"/>
  <c r="R7" i="1"/>
  <c r="Q7" i="1"/>
  <c r="P7" i="1"/>
  <c r="O7" i="1"/>
  <c r="N7" i="1"/>
  <c r="N8" i="1"/>
  <c r="I7" i="1"/>
  <c r="I8" i="1"/>
  <c r="O8" i="1" s="1"/>
  <c r="F7" i="1"/>
  <c r="F8" i="1"/>
  <c r="Q8" i="1" l="1"/>
  <c r="T8" i="1" s="1"/>
  <c r="P8" i="1"/>
  <c r="S8" i="1"/>
  <c r="R8" i="1"/>
</calcChain>
</file>

<file path=xl/sharedStrings.xml><?xml version="1.0" encoding="utf-8"?>
<sst xmlns="http://schemas.openxmlformats.org/spreadsheetml/2006/main" count="29" uniqueCount="25">
  <si>
    <t>volume =</t>
  </si>
  <si>
    <t>Gas</t>
  </si>
  <si>
    <t>Grain</t>
  </si>
  <si>
    <t>[days]</t>
  </si>
  <si>
    <t>Time</t>
  </si>
  <si>
    <t>Hydrate</t>
  </si>
  <si>
    <t>Brine</t>
  </si>
  <si>
    <t>Pixel Count</t>
  </si>
  <si>
    <t>Saturation</t>
  </si>
  <si>
    <t>Porosity</t>
  </si>
  <si>
    <t>=</t>
  </si>
  <si>
    <t>vessel=</t>
  </si>
  <si>
    <t>Total</t>
  </si>
  <si>
    <t>Pore Vol</t>
  </si>
  <si>
    <t>cone height =</t>
  </si>
  <si>
    <t>px</t>
  </si>
  <si>
    <t>Cone Height</t>
  </si>
  <si>
    <t>Vol Vess</t>
  </si>
  <si>
    <t>x</t>
  </si>
  <si>
    <t>y</t>
  </si>
  <si>
    <t>z</t>
  </si>
  <si>
    <t>Stack</t>
  </si>
  <si>
    <t>Volume T</t>
  </si>
  <si>
    <t>Vess Diam</t>
  </si>
  <si>
    <t>CountCheck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</si>
</sst>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E+00"/>
    <numFmt numFmtId="165" formatCode="0.00000"/>
    <numFmt numFmtId="167" formatCode="0.000"/>
    <numFmt numFmtId="168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1" fillId="4" borderId="0" xfId="0" applyFont="1" applyFill="1"/>
    <xf numFmtId="164" fontId="0" fillId="4" borderId="0" xfId="0" applyNumberFormat="1" applyFill="1"/>
    <xf numFmtId="11" fontId="0" fillId="3" borderId="0" xfId="0" applyNumberFormat="1" applyFill="1"/>
    <xf numFmtId="0" fontId="0" fillId="3" borderId="0" xfId="0" applyNumberFormat="1" applyFill="1"/>
    <xf numFmtId="11" fontId="0" fillId="4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167" fontId="0" fillId="2" borderId="0" xfId="0" applyNumberFormat="1" applyFill="1"/>
    <xf numFmtId="167" fontId="0" fillId="0" borderId="0" xfId="0" applyNumberFormat="1"/>
    <xf numFmtId="16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0"/>
  <sheetViews>
    <sheetView tabSelected="1" topLeftCell="B1" workbookViewId="0">
      <selection activeCell="R8" sqref="R7:R8"/>
    </sheetView>
  </sheetViews>
  <sheetFormatPr defaultRowHeight="15" x14ac:dyDescent="0.25"/>
  <cols>
    <col min="6" max="6" width="10" bestFit="1" customWidth="1"/>
    <col min="7" max="7" width="10" customWidth="1"/>
    <col min="10" max="11" width="10" bestFit="1" customWidth="1"/>
    <col min="13" max="13" width="10" bestFit="1" customWidth="1"/>
    <col min="14" max="15" width="10" customWidth="1"/>
    <col min="17" max="17" width="10" bestFit="1" customWidth="1"/>
    <col min="19" max="19" width="12" bestFit="1" customWidth="1"/>
  </cols>
  <sheetData>
    <row r="1" spans="2:21" x14ac:dyDescent="0.25">
      <c r="R1" t="s">
        <v>14</v>
      </c>
      <c r="U1" t="s">
        <v>15</v>
      </c>
    </row>
    <row r="2" spans="2:21" x14ac:dyDescent="0.25">
      <c r="B2" t="s">
        <v>0</v>
      </c>
      <c r="M2" t="s">
        <v>10</v>
      </c>
      <c r="R2" t="s">
        <v>11</v>
      </c>
    </row>
    <row r="4" spans="2:21" x14ac:dyDescent="0.25">
      <c r="B4" s="1"/>
      <c r="C4" s="4" t="s">
        <v>21</v>
      </c>
      <c r="D4" s="4"/>
      <c r="E4" s="4"/>
      <c r="F4" s="4"/>
      <c r="G4" s="4"/>
      <c r="H4" s="4"/>
      <c r="I4" s="4"/>
      <c r="J4" s="7" t="s">
        <v>7</v>
      </c>
      <c r="K4" s="7"/>
      <c r="L4" s="7"/>
      <c r="M4" s="7"/>
      <c r="N4" s="7"/>
      <c r="O4" s="2"/>
      <c r="P4" s="2" t="s">
        <v>8</v>
      </c>
      <c r="Q4" s="2" t="s">
        <v>8</v>
      </c>
      <c r="R4" s="2"/>
      <c r="S4" s="2"/>
      <c r="T4" s="2"/>
    </row>
    <row r="5" spans="2:21" x14ac:dyDescent="0.25">
      <c r="B5" s="1" t="s">
        <v>4</v>
      </c>
      <c r="C5" s="4" t="s">
        <v>18</v>
      </c>
      <c r="D5" s="4" t="s">
        <v>19</v>
      </c>
      <c r="E5" s="4" t="s">
        <v>20</v>
      </c>
      <c r="F5" s="4" t="s">
        <v>22</v>
      </c>
      <c r="G5" s="4" t="s">
        <v>23</v>
      </c>
      <c r="H5" s="4" t="s">
        <v>16</v>
      </c>
      <c r="I5" s="4" t="s">
        <v>17</v>
      </c>
      <c r="J5" s="7" t="s">
        <v>1</v>
      </c>
      <c r="K5" s="7" t="s">
        <v>2</v>
      </c>
      <c r="L5" s="7" t="s">
        <v>5</v>
      </c>
      <c r="M5" s="7" t="s">
        <v>6</v>
      </c>
      <c r="N5" s="7" t="s">
        <v>24</v>
      </c>
      <c r="O5" s="2" t="s">
        <v>13</v>
      </c>
      <c r="P5" s="2" t="s">
        <v>9</v>
      </c>
      <c r="Q5" s="2" t="s">
        <v>1</v>
      </c>
      <c r="R5" s="2" t="s">
        <v>5</v>
      </c>
      <c r="S5" s="2" t="s">
        <v>6</v>
      </c>
      <c r="T5" s="2" t="s">
        <v>12</v>
      </c>
    </row>
    <row r="6" spans="2:21" x14ac:dyDescent="0.25">
      <c r="B6" s="1" t="s">
        <v>3</v>
      </c>
      <c r="C6" s="4"/>
      <c r="D6" s="4"/>
      <c r="E6" s="4"/>
      <c r="F6" s="4"/>
      <c r="G6" s="4"/>
      <c r="H6" s="4"/>
      <c r="I6" s="4"/>
      <c r="J6" s="7"/>
      <c r="K6" s="7"/>
      <c r="L6" s="7"/>
      <c r="M6" s="7"/>
      <c r="N6" s="7"/>
      <c r="O6" s="2"/>
      <c r="P6" s="2"/>
      <c r="Q6" s="2"/>
      <c r="R6" s="2"/>
      <c r="S6" s="2"/>
      <c r="T6" s="2"/>
    </row>
    <row r="7" spans="2:21" x14ac:dyDescent="0.25">
      <c r="B7">
        <v>0</v>
      </c>
      <c r="C7" s="5">
        <v>645</v>
      </c>
      <c r="D7" s="5">
        <v>645</v>
      </c>
      <c r="E7" s="5">
        <v>1404</v>
      </c>
      <c r="F7" s="9">
        <f>C7*D7*E7</f>
        <v>584099100</v>
      </c>
      <c r="G7" s="10">
        <v>632</v>
      </c>
      <c r="H7" s="5">
        <v>122</v>
      </c>
      <c r="I7" s="6">
        <f>3.1415*G7^2/4*(E7-H7)+3.1415*(G7/2)^2*H7/3</f>
        <v>414917390.67733335</v>
      </c>
      <c r="J7" s="11">
        <v>338772206</v>
      </c>
      <c r="K7" s="11">
        <v>234237205</v>
      </c>
      <c r="L7" s="11">
        <v>0</v>
      </c>
      <c r="M7" s="11">
        <v>11089689</v>
      </c>
      <c r="N7" s="11">
        <f>(M7+L7+K7+J7)/F7</f>
        <v>1</v>
      </c>
      <c r="O7" s="3">
        <f>($I7-$K7)</f>
        <v>180680185.67733335</v>
      </c>
      <c r="P7" s="14">
        <f>O7/$I7</f>
        <v>0.43546062357709653</v>
      </c>
      <c r="Q7" s="12">
        <f>(J7-($F7-$I7))/$O7</f>
        <v>0.93862255034536846</v>
      </c>
      <c r="R7" s="16">
        <f>(L7)/$O7</f>
        <v>0</v>
      </c>
      <c r="S7" s="13">
        <f>(M7)/$O7</f>
        <v>6.1377449654631502E-2</v>
      </c>
      <c r="T7" s="13">
        <f>S7+R7+Q7</f>
        <v>1</v>
      </c>
    </row>
    <row r="8" spans="2:21" x14ac:dyDescent="0.25">
      <c r="B8">
        <v>19</v>
      </c>
      <c r="C8" s="5">
        <v>661</v>
      </c>
      <c r="D8" s="5">
        <v>661</v>
      </c>
      <c r="E8" s="5">
        <v>1404</v>
      </c>
      <c r="F8" s="9">
        <f>C8*D8*E8</f>
        <v>613437084</v>
      </c>
      <c r="G8" s="10">
        <v>639</v>
      </c>
      <c r="H8" s="5">
        <v>122</v>
      </c>
      <c r="I8" s="6">
        <f>3.1415*G8^2/4*(E8-H8)+3.1415*(G8/2)^2*H8/3</f>
        <v>424159499.37600005</v>
      </c>
      <c r="J8" s="8">
        <v>367804772</v>
      </c>
      <c r="K8" s="8">
        <v>234243679</v>
      </c>
      <c r="L8" s="8">
        <v>11323392</v>
      </c>
      <c r="M8" s="8">
        <v>65241</v>
      </c>
      <c r="N8" s="11">
        <f>(M8+L8+K8+J8)/F8</f>
        <v>1</v>
      </c>
      <c r="O8" s="3">
        <f>($I8-$K8)</f>
        <v>189915820.37600005</v>
      </c>
      <c r="P8" s="14">
        <f>O8/$I8</f>
        <v>0.44774623851497769</v>
      </c>
      <c r="Q8" s="12">
        <f>(J8-($F8-$I8))/$O8</f>
        <v>0.9400332580116153</v>
      </c>
      <c r="R8" s="16">
        <f>(L8)/$O8</f>
        <v>5.9623216104807211E-2</v>
      </c>
      <c r="S8" s="13">
        <f>(M8)/$O8</f>
        <v>3.4352588357744105E-4</v>
      </c>
      <c r="T8" s="13">
        <f>S8+R8+Q8</f>
        <v>1</v>
      </c>
    </row>
    <row r="10" spans="2:21" x14ac:dyDescent="0.25">
      <c r="P10" s="15">
        <f>AVERAGE(P7:P8)</f>
        <v>0.44160343104603711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2019-05-20T20:19:16Z</dcterms:modified>
</cp:coreProperties>
</file>