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890" windowHeight="670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AG79" i="1" l="1"/>
  <c r="AF79" i="1"/>
  <c r="AD79" i="1"/>
  <c r="AE79" i="1" s="1"/>
  <c r="AG78" i="1"/>
  <c r="AF78" i="1"/>
  <c r="AE78" i="1"/>
  <c r="AD78" i="1"/>
  <c r="AG77" i="1"/>
  <c r="AF77" i="1"/>
  <c r="AD77" i="1"/>
  <c r="AE77" i="1" s="1"/>
  <c r="AG76" i="1"/>
  <c r="AF76" i="1"/>
  <c r="AD76" i="1"/>
  <c r="AE76" i="1" s="1"/>
  <c r="AG75" i="1"/>
  <c r="AF75" i="1"/>
  <c r="AE75" i="1"/>
  <c r="AD75" i="1"/>
  <c r="AG74" i="1"/>
  <c r="AF74" i="1"/>
  <c r="AD74" i="1"/>
  <c r="AE74" i="1" s="1"/>
  <c r="AG73" i="1"/>
  <c r="AF73" i="1"/>
  <c r="AD73" i="1"/>
  <c r="AE73" i="1" s="1"/>
  <c r="AG72" i="1"/>
  <c r="AF72" i="1"/>
  <c r="AE72" i="1"/>
  <c r="AD72" i="1"/>
  <c r="AG71" i="1"/>
  <c r="AF71" i="1"/>
  <c r="AD71" i="1"/>
  <c r="AE71" i="1" s="1"/>
  <c r="AG70" i="1"/>
  <c r="AF70" i="1"/>
  <c r="AD70" i="1"/>
  <c r="AE70" i="1" s="1"/>
  <c r="AG69" i="1"/>
  <c r="AF69" i="1"/>
  <c r="AE69" i="1"/>
  <c r="AD69" i="1"/>
  <c r="AG68" i="1"/>
  <c r="AF68" i="1"/>
  <c r="AD68" i="1"/>
  <c r="AE68" i="1" s="1"/>
  <c r="AG67" i="1"/>
  <c r="AF67" i="1"/>
  <c r="AD67" i="1"/>
  <c r="AE67" i="1" s="1"/>
  <c r="AG66" i="1"/>
  <c r="AF66" i="1"/>
  <c r="AE66" i="1"/>
  <c r="AD66" i="1"/>
  <c r="AG65" i="1"/>
  <c r="AF65" i="1"/>
  <c r="AD65" i="1"/>
  <c r="AE65" i="1" s="1"/>
  <c r="AG64" i="1"/>
  <c r="AF64" i="1"/>
  <c r="AD64" i="1"/>
  <c r="AE64" i="1" s="1"/>
  <c r="AG63" i="1"/>
  <c r="AF63" i="1"/>
  <c r="AE63" i="1"/>
  <c r="AD63" i="1"/>
  <c r="AG62" i="1"/>
  <c r="AF62" i="1"/>
  <c r="AD62" i="1"/>
  <c r="AE62" i="1" s="1"/>
  <c r="AG61" i="1"/>
  <c r="AF61" i="1"/>
  <c r="AD61" i="1"/>
  <c r="AE61" i="1" s="1"/>
  <c r="AG60" i="1"/>
  <c r="AF60" i="1"/>
  <c r="AE60" i="1"/>
  <c r="AD60" i="1"/>
  <c r="AG59" i="1"/>
  <c r="AF59" i="1"/>
  <c r="AD59" i="1"/>
  <c r="AE59" i="1" s="1"/>
  <c r="AG58" i="1"/>
  <c r="AF58" i="1"/>
  <c r="AD58" i="1"/>
  <c r="AE58" i="1" s="1"/>
  <c r="AG57" i="1"/>
  <c r="AF57" i="1"/>
  <c r="AE57" i="1"/>
  <c r="AD57" i="1"/>
  <c r="AG56" i="1"/>
  <c r="AF56" i="1"/>
  <c r="AD56" i="1"/>
  <c r="AE56" i="1" s="1"/>
  <c r="AG55" i="1"/>
  <c r="AF55" i="1"/>
  <c r="AD55" i="1"/>
  <c r="AE55" i="1" s="1"/>
  <c r="AG54" i="1"/>
  <c r="AF54" i="1"/>
  <c r="AE54" i="1"/>
  <c r="AD54" i="1"/>
  <c r="AG53" i="1"/>
  <c r="AF53" i="1"/>
  <c r="AD53" i="1"/>
  <c r="AE53" i="1" s="1"/>
  <c r="AG52" i="1"/>
  <c r="AF52" i="1"/>
  <c r="AD52" i="1"/>
  <c r="AE52" i="1" s="1"/>
  <c r="AG51" i="1"/>
  <c r="AF51" i="1"/>
  <c r="AE51" i="1"/>
  <c r="AD51" i="1"/>
  <c r="AG50" i="1"/>
  <c r="AF50" i="1"/>
  <c r="AD50" i="1"/>
  <c r="AE50" i="1" s="1"/>
  <c r="AG49" i="1"/>
  <c r="AF49" i="1"/>
  <c r="AD49" i="1"/>
  <c r="AE49" i="1" s="1"/>
  <c r="AG48" i="1"/>
  <c r="AF48" i="1"/>
  <c r="AD48" i="1"/>
  <c r="AE48" i="1" s="1"/>
  <c r="AG47" i="1"/>
  <c r="AF47" i="1"/>
  <c r="AD47" i="1"/>
  <c r="AE47" i="1" s="1"/>
  <c r="AG46" i="1"/>
  <c r="AF46" i="1"/>
  <c r="AD46" i="1"/>
  <c r="AE46" i="1" s="1"/>
  <c r="AG45" i="1"/>
  <c r="AF45" i="1"/>
  <c r="AD45" i="1"/>
  <c r="AE45" i="1" s="1"/>
  <c r="AG44" i="1"/>
  <c r="AF44" i="1"/>
  <c r="AD44" i="1"/>
  <c r="AE44" i="1" s="1"/>
  <c r="AG43" i="1"/>
  <c r="AF43" i="1"/>
  <c r="AD43" i="1"/>
  <c r="AE43" i="1" s="1"/>
  <c r="AG42" i="1"/>
  <c r="AF42" i="1"/>
  <c r="AD42" i="1"/>
  <c r="AE42" i="1" s="1"/>
  <c r="AG41" i="1"/>
  <c r="AF41" i="1"/>
  <c r="AD41" i="1"/>
  <c r="AE41" i="1" s="1"/>
  <c r="AG40" i="1"/>
  <c r="AF40" i="1"/>
  <c r="AD40" i="1"/>
  <c r="AE40" i="1" s="1"/>
  <c r="AG39" i="1"/>
  <c r="AF39" i="1"/>
  <c r="AD39" i="1"/>
  <c r="AE39" i="1" s="1"/>
  <c r="AG38" i="1"/>
  <c r="AF38" i="1"/>
  <c r="AD38" i="1"/>
  <c r="AE38" i="1" s="1"/>
  <c r="AG37" i="1"/>
  <c r="AF37" i="1"/>
  <c r="AD37" i="1"/>
  <c r="AE37" i="1" s="1"/>
  <c r="AG36" i="1"/>
  <c r="AF36" i="1"/>
  <c r="AD36" i="1"/>
  <c r="AE36" i="1" s="1"/>
  <c r="AG35" i="1"/>
  <c r="AF35" i="1"/>
  <c r="AD35" i="1"/>
  <c r="AE35" i="1" s="1"/>
  <c r="AG34" i="1"/>
  <c r="AF34" i="1"/>
  <c r="AD34" i="1"/>
  <c r="AE34" i="1" s="1"/>
  <c r="AG33" i="1"/>
  <c r="AF33" i="1"/>
  <c r="AD33" i="1"/>
  <c r="AE33" i="1" s="1"/>
  <c r="AG32" i="1"/>
  <c r="AF32" i="1"/>
  <c r="AD32" i="1"/>
  <c r="AE32" i="1" s="1"/>
  <c r="AG31" i="1"/>
  <c r="AF31" i="1"/>
  <c r="AD31" i="1"/>
  <c r="AE31" i="1" s="1"/>
  <c r="AG30" i="1"/>
  <c r="AF30" i="1"/>
  <c r="AD30" i="1"/>
  <c r="AE30" i="1" s="1"/>
  <c r="AG29" i="1"/>
  <c r="AF29" i="1"/>
  <c r="AD29" i="1"/>
  <c r="AE29" i="1" s="1"/>
  <c r="AG28" i="1"/>
  <c r="AF28" i="1"/>
  <c r="AD28" i="1"/>
  <c r="AE28" i="1" s="1"/>
  <c r="AG27" i="1"/>
  <c r="AF27" i="1"/>
  <c r="AD27" i="1"/>
  <c r="AE27" i="1" s="1"/>
  <c r="AG26" i="1"/>
  <c r="AF26" i="1"/>
  <c r="AD26" i="1"/>
  <c r="AE26" i="1" s="1"/>
  <c r="AG25" i="1"/>
  <c r="AF25" i="1"/>
  <c r="AD25" i="1"/>
  <c r="AE25" i="1" s="1"/>
  <c r="AG24" i="1"/>
  <c r="AF24" i="1"/>
  <c r="AD24" i="1"/>
  <c r="AE24" i="1" s="1"/>
  <c r="AG23" i="1"/>
  <c r="AF23" i="1"/>
  <c r="AD23" i="1"/>
  <c r="AE23" i="1" s="1"/>
  <c r="AG22" i="1"/>
  <c r="AF22" i="1"/>
  <c r="AD22" i="1"/>
  <c r="AE22" i="1" s="1"/>
  <c r="AG21" i="1"/>
  <c r="AF21" i="1"/>
  <c r="AD21" i="1"/>
  <c r="AE21" i="1" s="1"/>
  <c r="AG20" i="1"/>
  <c r="AF20" i="1"/>
  <c r="AD20" i="1"/>
  <c r="AE20" i="1" s="1"/>
  <c r="AG19" i="1"/>
  <c r="AF19" i="1"/>
  <c r="AD19" i="1"/>
  <c r="AE19" i="1" s="1"/>
  <c r="AG18" i="1"/>
  <c r="AF18" i="1"/>
  <c r="AD18" i="1"/>
  <c r="AE18" i="1" s="1"/>
  <c r="AG17" i="1"/>
  <c r="AF17" i="1"/>
  <c r="AD17" i="1"/>
  <c r="AE17" i="1" s="1"/>
  <c r="AG16" i="1"/>
  <c r="AF16" i="1"/>
  <c r="AD16" i="1"/>
  <c r="AE16" i="1" s="1"/>
  <c r="AG15" i="1"/>
  <c r="AF15" i="1"/>
  <c r="AD15" i="1"/>
  <c r="AE15" i="1" s="1"/>
  <c r="AG14" i="1"/>
  <c r="AF14" i="1"/>
  <c r="AD14" i="1"/>
  <c r="AE14" i="1" s="1"/>
  <c r="AG13" i="1"/>
  <c r="AF13" i="1"/>
  <c r="AD13" i="1"/>
  <c r="AE13" i="1" s="1"/>
  <c r="AG12" i="1"/>
  <c r="AF12" i="1"/>
  <c r="AD12" i="1"/>
  <c r="AE12" i="1" s="1"/>
  <c r="AG11" i="1"/>
  <c r="AF11" i="1"/>
  <c r="AD11" i="1"/>
  <c r="AE11" i="1" s="1"/>
  <c r="AG10" i="1"/>
  <c r="AF10" i="1"/>
  <c r="AD10" i="1"/>
  <c r="AE10" i="1" s="1"/>
  <c r="AG9" i="1"/>
  <c r="AF9" i="1"/>
  <c r="AD9" i="1"/>
  <c r="AE9" i="1" s="1"/>
  <c r="AG8" i="1"/>
  <c r="AF8" i="1"/>
  <c r="AD8" i="1"/>
  <c r="AE8" i="1" s="1"/>
  <c r="AG7" i="1"/>
  <c r="AF7" i="1"/>
  <c r="AD7" i="1"/>
  <c r="AE7" i="1" s="1"/>
  <c r="AG6" i="1"/>
  <c r="AF6" i="1"/>
  <c r="AD6" i="1"/>
  <c r="AE6" i="1" s="1"/>
  <c r="AG5" i="1"/>
  <c r="AF5" i="1"/>
  <c r="AD5" i="1"/>
  <c r="AE5" i="1" s="1"/>
  <c r="AG4" i="1"/>
  <c r="AF4" i="1"/>
  <c r="AD4" i="1"/>
  <c r="AE4" i="1" s="1"/>
  <c r="AG3" i="1"/>
  <c r="AF3" i="1"/>
  <c r="AD3" i="1"/>
  <c r="AE3" i="1" s="1"/>
  <c r="AG2" i="1"/>
  <c r="AF2" i="1"/>
  <c r="AE2" i="1"/>
  <c r="AD2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T75" i="1"/>
  <c r="T76" i="1" s="1"/>
  <c r="T77" i="1" s="1"/>
  <c r="T78" i="1" s="1"/>
  <c r="T79" i="1" s="1"/>
  <c r="T80" i="1" s="1"/>
  <c r="T74" i="1"/>
  <c r="U15" i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T15" i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U14" i="1"/>
  <c r="T14" i="1"/>
  <c r="U13" i="1"/>
  <c r="S3" i="1"/>
  <c r="E80" i="1" l="1"/>
  <c r="E79" i="1"/>
  <c r="E78" i="1"/>
  <c r="E77" i="1"/>
  <c r="F77" i="1" s="1"/>
  <c r="E76" i="1"/>
  <c r="E75" i="1"/>
  <c r="E74" i="1"/>
  <c r="F74" i="1" s="1"/>
  <c r="I80" i="1"/>
  <c r="P80" i="1" s="1"/>
  <c r="N80" i="1"/>
  <c r="L81" i="1"/>
  <c r="L80" i="1"/>
  <c r="I79" i="1"/>
  <c r="P79" i="1"/>
  <c r="N79" i="1"/>
  <c r="L79" i="1"/>
  <c r="I78" i="1"/>
  <c r="P78" i="1" s="1"/>
  <c r="N78" i="1"/>
  <c r="L78" i="1"/>
  <c r="I77" i="1"/>
  <c r="P77" i="1" s="1"/>
  <c r="S77" i="1" s="1"/>
  <c r="N77" i="1"/>
  <c r="L77" i="1"/>
  <c r="I76" i="1"/>
  <c r="P76" i="1" s="1"/>
  <c r="N76" i="1"/>
  <c r="L76" i="1"/>
  <c r="I75" i="1"/>
  <c r="P75" i="1"/>
  <c r="N75" i="1"/>
  <c r="L75" i="1"/>
  <c r="I74" i="1"/>
  <c r="P74" i="1"/>
  <c r="S74" i="1" s="1"/>
  <c r="N74" i="1"/>
  <c r="L74" i="1"/>
  <c r="E73" i="1"/>
  <c r="F73" i="1" s="1"/>
  <c r="E72" i="1"/>
  <c r="E71" i="1"/>
  <c r="E70" i="1"/>
  <c r="E69" i="1"/>
  <c r="F69" i="1" s="1"/>
  <c r="E68" i="1"/>
  <c r="E67" i="1"/>
  <c r="F67" i="1" s="1"/>
  <c r="E66" i="1"/>
  <c r="E65" i="1"/>
  <c r="E64" i="1"/>
  <c r="I73" i="1"/>
  <c r="P73" i="1"/>
  <c r="N73" i="1"/>
  <c r="L73" i="1"/>
  <c r="I72" i="1"/>
  <c r="P72" i="1" s="1"/>
  <c r="L72" i="1"/>
  <c r="N72" i="1"/>
  <c r="I71" i="1"/>
  <c r="P71" i="1" s="1"/>
  <c r="N71" i="1"/>
  <c r="L71" i="1"/>
  <c r="I70" i="1"/>
  <c r="P70" i="1"/>
  <c r="I69" i="1"/>
  <c r="P69" i="1"/>
  <c r="I68" i="1"/>
  <c r="P68" i="1" s="1"/>
  <c r="N70" i="1"/>
  <c r="L70" i="1"/>
  <c r="N69" i="1"/>
  <c r="L69" i="1"/>
  <c r="N68" i="1"/>
  <c r="L68" i="1"/>
  <c r="I67" i="1"/>
  <c r="P67" i="1"/>
  <c r="N67" i="1"/>
  <c r="L67" i="1"/>
  <c r="P66" i="1"/>
  <c r="I66" i="1"/>
  <c r="N66" i="1"/>
  <c r="L66" i="1"/>
  <c r="N65" i="1"/>
  <c r="I65" i="1"/>
  <c r="P65" i="1" s="1"/>
  <c r="L65" i="1"/>
  <c r="N64" i="1"/>
  <c r="I64" i="1"/>
  <c r="P64" i="1" s="1"/>
  <c r="L64" i="1"/>
  <c r="E63" i="1"/>
  <c r="E62" i="1"/>
  <c r="F62" i="1" s="1"/>
  <c r="E61" i="1"/>
  <c r="F61" i="1" s="1"/>
  <c r="E60" i="1"/>
  <c r="E59" i="1"/>
  <c r="F59" i="1" s="1"/>
  <c r="E58" i="1"/>
  <c r="E57" i="1"/>
  <c r="E56" i="1"/>
  <c r="F56" i="1" s="1"/>
  <c r="E55" i="1"/>
  <c r="E54" i="1"/>
  <c r="E53" i="1"/>
  <c r="E52" i="1"/>
  <c r="F52" i="1" s="1"/>
  <c r="E51" i="1"/>
  <c r="E50" i="1"/>
  <c r="F50" i="1" s="1"/>
  <c r="P63" i="1"/>
  <c r="I63" i="1"/>
  <c r="N63" i="1"/>
  <c r="L63" i="1"/>
  <c r="P62" i="1"/>
  <c r="N62" i="1"/>
  <c r="I62" i="1"/>
  <c r="L62" i="1"/>
  <c r="I61" i="1"/>
  <c r="P61" i="1" s="1"/>
  <c r="S61" i="1" s="1"/>
  <c r="N61" i="1"/>
  <c r="L61" i="1"/>
  <c r="N60" i="1"/>
  <c r="I60" i="1"/>
  <c r="P60" i="1" s="1"/>
  <c r="L60" i="1"/>
  <c r="P59" i="1"/>
  <c r="S59" i="1" s="1"/>
  <c r="N59" i="1"/>
  <c r="I59" i="1"/>
  <c r="L59" i="1"/>
  <c r="N58" i="1"/>
  <c r="I58" i="1"/>
  <c r="P58" i="1" s="1"/>
  <c r="L58" i="1"/>
  <c r="P57" i="1"/>
  <c r="I57" i="1"/>
  <c r="N57" i="1"/>
  <c r="L57" i="1"/>
  <c r="I56" i="1"/>
  <c r="P56" i="1" s="1"/>
  <c r="S56" i="1" s="1"/>
  <c r="N56" i="1"/>
  <c r="L56" i="1"/>
  <c r="N55" i="1"/>
  <c r="I55" i="1"/>
  <c r="P55" i="1" s="1"/>
  <c r="L55" i="1"/>
  <c r="I54" i="1"/>
  <c r="P54" i="1" s="1"/>
  <c r="N54" i="1"/>
  <c r="L54" i="1"/>
  <c r="I53" i="1"/>
  <c r="P53" i="1" s="1"/>
  <c r="N53" i="1"/>
  <c r="L53" i="1"/>
  <c r="N52" i="1"/>
  <c r="I52" i="1"/>
  <c r="P52" i="1" s="1"/>
  <c r="S52" i="1" s="1"/>
  <c r="L52" i="1"/>
  <c r="P51" i="1"/>
  <c r="N51" i="1"/>
  <c r="I51" i="1"/>
  <c r="I50" i="1"/>
  <c r="P50" i="1" s="1"/>
  <c r="L51" i="1"/>
  <c r="N50" i="1"/>
  <c r="L50" i="1"/>
  <c r="E49" i="1"/>
  <c r="E48" i="1"/>
  <c r="F48" i="1" s="1"/>
  <c r="E47" i="1"/>
  <c r="E46" i="1"/>
  <c r="F46" i="1" s="1"/>
  <c r="E45" i="1"/>
  <c r="F45" i="1" s="1"/>
  <c r="E44" i="1"/>
  <c r="E43" i="1"/>
  <c r="N49" i="1"/>
  <c r="I49" i="1"/>
  <c r="P49" i="1" s="1"/>
  <c r="L49" i="1"/>
  <c r="N48" i="1"/>
  <c r="I48" i="1"/>
  <c r="P48" i="1" s="1"/>
  <c r="S48" i="1" s="1"/>
  <c r="L48" i="1"/>
  <c r="P47" i="1"/>
  <c r="N47" i="1"/>
  <c r="I47" i="1"/>
  <c r="L47" i="1"/>
  <c r="I46" i="1"/>
  <c r="P46" i="1"/>
  <c r="N46" i="1"/>
  <c r="L46" i="1"/>
  <c r="N45" i="1"/>
  <c r="I45" i="1"/>
  <c r="P45" i="1" s="1"/>
  <c r="S45" i="1" s="1"/>
  <c r="L45" i="1"/>
  <c r="P44" i="1"/>
  <c r="N44" i="1"/>
  <c r="I44" i="1"/>
  <c r="L44" i="1"/>
  <c r="N43" i="1"/>
  <c r="I43" i="1"/>
  <c r="P43" i="1" s="1"/>
  <c r="L43" i="1"/>
  <c r="E42" i="1"/>
  <c r="F42" i="1" s="1"/>
  <c r="E41" i="1"/>
  <c r="E40" i="1"/>
  <c r="F40" i="1" s="1"/>
  <c r="E39" i="1"/>
  <c r="F39" i="1" s="1"/>
  <c r="E38" i="1"/>
  <c r="E37" i="1"/>
  <c r="F37" i="1" s="1"/>
  <c r="E36" i="1"/>
  <c r="E35" i="1"/>
  <c r="I42" i="1"/>
  <c r="P42" i="1" s="1"/>
  <c r="N42" i="1"/>
  <c r="L42" i="1"/>
  <c r="I41" i="1"/>
  <c r="P41" i="1" s="1"/>
  <c r="N41" i="1"/>
  <c r="L41" i="1"/>
  <c r="P40" i="1"/>
  <c r="N40" i="1"/>
  <c r="L40" i="1"/>
  <c r="I40" i="1"/>
  <c r="P39" i="1"/>
  <c r="S39" i="1" s="1"/>
  <c r="N39" i="1"/>
  <c r="I39" i="1"/>
  <c r="L39" i="1"/>
  <c r="N38" i="1"/>
  <c r="L38" i="1"/>
  <c r="I38" i="1"/>
  <c r="P38" i="1" s="1"/>
  <c r="N37" i="1"/>
  <c r="I37" i="1"/>
  <c r="P37" i="1" s="1"/>
  <c r="S37" i="1" s="1"/>
  <c r="L37" i="1"/>
  <c r="P36" i="1"/>
  <c r="N36" i="1"/>
  <c r="I36" i="1"/>
  <c r="L36" i="1"/>
  <c r="N35" i="1"/>
  <c r="L35" i="1"/>
  <c r="I35" i="1"/>
  <c r="P35" i="1" s="1"/>
  <c r="E34" i="1"/>
  <c r="F34" i="1" s="1"/>
  <c r="E33" i="1"/>
  <c r="E32" i="1"/>
  <c r="E31" i="1"/>
  <c r="F31" i="1" s="1"/>
  <c r="E30" i="1"/>
  <c r="E29" i="1"/>
  <c r="E28" i="1"/>
  <c r="P34" i="1"/>
  <c r="S34" i="1" s="1"/>
  <c r="N34" i="1"/>
  <c r="L34" i="1"/>
  <c r="I34" i="1"/>
  <c r="P33" i="1"/>
  <c r="N33" i="1"/>
  <c r="I33" i="1"/>
  <c r="L33" i="1"/>
  <c r="S58" i="1" l="1"/>
  <c r="S38" i="1"/>
  <c r="S68" i="1"/>
  <c r="S41" i="1"/>
  <c r="S55" i="1"/>
  <c r="F41" i="1"/>
  <c r="F47" i="1"/>
  <c r="S47" i="1" s="1"/>
  <c r="F51" i="1"/>
  <c r="S51" i="1" s="1"/>
  <c r="F63" i="1"/>
  <c r="S71" i="1"/>
  <c r="F68" i="1"/>
  <c r="F53" i="1"/>
  <c r="S53" i="1" s="1"/>
  <c r="F70" i="1"/>
  <c r="S70" i="1" s="1"/>
  <c r="F54" i="1"/>
  <c r="S54" i="1" s="1"/>
  <c r="S72" i="1"/>
  <c r="F71" i="1"/>
  <c r="F75" i="1"/>
  <c r="F29" i="1"/>
  <c r="F30" i="1"/>
  <c r="F55" i="1"/>
  <c r="F72" i="1"/>
  <c r="F76" i="1"/>
  <c r="S76" i="1" s="1"/>
  <c r="S44" i="1"/>
  <c r="S80" i="1"/>
  <c r="S42" i="1"/>
  <c r="S75" i="1"/>
  <c r="F32" i="1"/>
  <c r="S46" i="1"/>
  <c r="S62" i="1"/>
  <c r="F57" i="1"/>
  <c r="S69" i="1"/>
  <c r="S73" i="1"/>
  <c r="F78" i="1"/>
  <c r="S78" i="1" s="1"/>
  <c r="F28" i="1"/>
  <c r="S36" i="1"/>
  <c r="F35" i="1"/>
  <c r="S35" i="1" s="1"/>
  <c r="F33" i="1"/>
  <c r="S33" i="1" s="1"/>
  <c r="F36" i="1"/>
  <c r="F58" i="1"/>
  <c r="F79" i="1"/>
  <c r="F49" i="1"/>
  <c r="S49" i="1" s="1"/>
  <c r="F43" i="1"/>
  <c r="S43" i="1" s="1"/>
  <c r="S50" i="1"/>
  <c r="S67" i="1"/>
  <c r="F64" i="1"/>
  <c r="S64" i="1" s="1"/>
  <c r="S79" i="1"/>
  <c r="F80" i="1"/>
  <c r="F38" i="1"/>
  <c r="F44" i="1"/>
  <c r="F60" i="1"/>
  <c r="S60" i="1" s="1"/>
  <c r="F65" i="1"/>
  <c r="S65" i="1" s="1"/>
  <c r="S40" i="1"/>
  <c r="S57" i="1"/>
  <c r="S63" i="1"/>
  <c r="F66" i="1"/>
  <c r="S66" i="1" s="1"/>
  <c r="I32" i="1"/>
  <c r="P32" i="1"/>
  <c r="S32" i="1" s="1"/>
  <c r="N32" i="1"/>
  <c r="L32" i="1"/>
  <c r="N31" i="1"/>
  <c r="I31" i="1"/>
  <c r="P31" i="1" s="1"/>
  <c r="S31" i="1" s="1"/>
  <c r="L31" i="1"/>
  <c r="P30" i="1"/>
  <c r="S30" i="1" s="1"/>
  <c r="N30" i="1"/>
  <c r="L30" i="1"/>
  <c r="I30" i="1"/>
  <c r="N29" i="1"/>
  <c r="L29" i="1"/>
  <c r="I29" i="1"/>
  <c r="P29" i="1" s="1"/>
  <c r="S29" i="1" s="1"/>
  <c r="N28" i="1"/>
  <c r="L28" i="1"/>
  <c r="I28" i="1"/>
  <c r="P28" i="1" s="1"/>
  <c r="S28" i="1" s="1"/>
  <c r="E27" i="1"/>
  <c r="F27" i="1" s="1"/>
  <c r="E26" i="1"/>
  <c r="E25" i="1"/>
  <c r="E24" i="1"/>
  <c r="F24" i="1" s="1"/>
  <c r="E23" i="1"/>
  <c r="E22" i="1"/>
  <c r="E21" i="1"/>
  <c r="E20" i="1"/>
  <c r="F20" i="1" s="1"/>
  <c r="P27" i="1"/>
  <c r="S27" i="1" s="1"/>
  <c r="N27" i="1"/>
  <c r="I27" i="1"/>
  <c r="I26" i="1"/>
  <c r="P26" i="1" s="1"/>
  <c r="L27" i="1"/>
  <c r="N26" i="1"/>
  <c r="L26" i="1"/>
  <c r="N25" i="1"/>
  <c r="I25" i="1"/>
  <c r="P25" i="1" s="1"/>
  <c r="L25" i="1"/>
  <c r="N24" i="1"/>
  <c r="L24" i="1"/>
  <c r="I24" i="1"/>
  <c r="P24" i="1" s="1"/>
  <c r="S24" i="1" s="1"/>
  <c r="N23" i="1"/>
  <c r="I23" i="1"/>
  <c r="P23" i="1" s="1"/>
  <c r="L23" i="1"/>
  <c r="N22" i="1"/>
  <c r="I22" i="1"/>
  <c r="P22" i="1" s="1"/>
  <c r="L22" i="1"/>
  <c r="N21" i="1"/>
  <c r="L21" i="1"/>
  <c r="I21" i="1"/>
  <c r="P21" i="1" s="1"/>
  <c r="N20" i="1"/>
  <c r="L20" i="1"/>
  <c r="I20" i="1"/>
  <c r="P20" i="1" s="1"/>
  <c r="S20" i="1" s="1"/>
  <c r="E19" i="1"/>
  <c r="E18" i="1"/>
  <c r="E17" i="1"/>
  <c r="E16" i="1"/>
  <c r="F16" i="1" s="1"/>
  <c r="P19" i="1"/>
  <c r="N19" i="1"/>
  <c r="L19" i="1"/>
  <c r="I19" i="1"/>
  <c r="N18" i="1"/>
  <c r="L18" i="1"/>
  <c r="I18" i="1"/>
  <c r="P18" i="1" s="1"/>
  <c r="N17" i="1"/>
  <c r="L17" i="1"/>
  <c r="I17" i="1"/>
  <c r="P17" i="1" s="1"/>
  <c r="P16" i="1"/>
  <c r="N16" i="1"/>
  <c r="L16" i="1"/>
  <c r="I16" i="1"/>
  <c r="E15" i="1"/>
  <c r="E14" i="1"/>
  <c r="F14" i="1" s="1"/>
  <c r="E13" i="1"/>
  <c r="E12" i="1"/>
  <c r="E11" i="1"/>
  <c r="E10" i="1"/>
  <c r="F10" i="1" s="1"/>
  <c r="E9" i="1"/>
  <c r="E8" i="1"/>
  <c r="F8" i="1" s="1"/>
  <c r="E7" i="1"/>
  <c r="E6" i="1"/>
  <c r="F6" i="1" s="1"/>
  <c r="E5" i="1"/>
  <c r="P15" i="1"/>
  <c r="N15" i="1"/>
  <c r="L15" i="1"/>
  <c r="I15" i="1"/>
  <c r="N14" i="1"/>
  <c r="I14" i="1"/>
  <c r="P14" i="1" s="1"/>
  <c r="S14" i="1" s="1"/>
  <c r="L14" i="1"/>
  <c r="P13" i="1"/>
  <c r="N13" i="1"/>
  <c r="I13" i="1"/>
  <c r="L13" i="1"/>
  <c r="P11" i="1"/>
  <c r="P7" i="1"/>
  <c r="N12" i="1"/>
  <c r="N11" i="1"/>
  <c r="N10" i="1"/>
  <c r="N9" i="1"/>
  <c r="N8" i="1"/>
  <c r="N7" i="1"/>
  <c r="N6" i="1"/>
  <c r="N5" i="1"/>
  <c r="L12" i="1"/>
  <c r="L11" i="1"/>
  <c r="L10" i="1"/>
  <c r="L9" i="1"/>
  <c r="L8" i="1"/>
  <c r="L7" i="1"/>
  <c r="L6" i="1"/>
  <c r="L5" i="1"/>
  <c r="I12" i="1"/>
  <c r="P12" i="1" s="1"/>
  <c r="I11" i="1"/>
  <c r="I10" i="1"/>
  <c r="P10" i="1" s="1"/>
  <c r="S10" i="1" s="1"/>
  <c r="I9" i="1"/>
  <c r="P9" i="1" s="1"/>
  <c r="I8" i="1"/>
  <c r="P8" i="1" s="1"/>
  <c r="S8" i="1" s="1"/>
  <c r="I7" i="1"/>
  <c r="I6" i="1"/>
  <c r="P6" i="1" s="1"/>
  <c r="S6" i="1" s="1"/>
  <c r="I5" i="1"/>
  <c r="S23" i="1" l="1"/>
  <c r="S12" i="1"/>
  <c r="S17" i="1"/>
  <c r="F9" i="1"/>
  <c r="S9" i="1" s="1"/>
  <c r="S16" i="1"/>
  <c r="S19" i="1"/>
  <c r="F11" i="1"/>
  <c r="S11" i="1" s="1"/>
  <c r="F17" i="1"/>
  <c r="F12" i="1"/>
  <c r="F18" i="1"/>
  <c r="S18" i="1" s="1"/>
  <c r="F13" i="1"/>
  <c r="S13" i="1" s="1"/>
  <c r="F19" i="1"/>
  <c r="F21" i="1"/>
  <c r="S21" i="1" s="1"/>
  <c r="F22" i="1"/>
  <c r="S22" i="1" s="1"/>
  <c r="F15" i="1"/>
  <c r="S15" i="1" s="1"/>
  <c r="F23" i="1"/>
  <c r="S7" i="1"/>
  <c r="F25" i="1"/>
  <c r="S25" i="1" s="1"/>
  <c r="P5" i="1"/>
  <c r="F26" i="1"/>
  <c r="S26" i="1" s="1"/>
  <c r="F7" i="1"/>
  <c r="P4" i="1"/>
  <c r="P3" i="1"/>
  <c r="N4" i="1"/>
  <c r="N3" i="1"/>
  <c r="L4" i="1"/>
  <c r="L3" i="1"/>
  <c r="I4" i="1"/>
  <c r="I3" i="1"/>
  <c r="I2" i="1"/>
  <c r="J2" i="1" s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E4" i="1"/>
  <c r="F4" i="1" s="1"/>
  <c r="E3" i="1"/>
  <c r="F3" i="1" s="1"/>
  <c r="P2" i="1"/>
  <c r="Q2" i="1" s="1"/>
  <c r="N2" i="1"/>
  <c r="L2" i="1"/>
  <c r="E2" i="1"/>
  <c r="T2" i="1" l="1"/>
  <c r="Q3" i="1"/>
  <c r="R2" i="1"/>
  <c r="S4" i="1"/>
  <c r="F5" i="1"/>
  <c r="S5" i="1" s="1"/>
  <c r="T3" i="1" l="1"/>
  <c r="Q4" i="1"/>
  <c r="R3" i="1"/>
  <c r="T4" i="1" l="1"/>
  <c r="Q5" i="1"/>
  <c r="R4" i="1"/>
  <c r="Q6" i="1" l="1"/>
  <c r="T5" i="1"/>
  <c r="R5" i="1"/>
  <c r="Q7" i="1" l="1"/>
  <c r="T6" i="1"/>
  <c r="R6" i="1"/>
  <c r="Q8" i="1" l="1"/>
  <c r="T7" i="1"/>
  <c r="R7" i="1"/>
  <c r="Q9" i="1" l="1"/>
  <c r="T8" i="1"/>
  <c r="R8" i="1"/>
  <c r="T9" i="1" l="1"/>
  <c r="Q10" i="1"/>
  <c r="R9" i="1"/>
  <c r="T10" i="1" l="1"/>
  <c r="Q11" i="1"/>
  <c r="R10" i="1"/>
  <c r="T11" i="1" l="1"/>
  <c r="Q12" i="1"/>
  <c r="R11" i="1"/>
  <c r="R12" i="1" l="1"/>
  <c r="T12" i="1"/>
  <c r="Q13" i="1"/>
  <c r="Q14" i="1" l="1"/>
  <c r="R13" i="1"/>
  <c r="R14" i="1" l="1"/>
  <c r="Q15" i="1"/>
  <c r="R15" i="1" l="1"/>
  <c r="Q16" i="1"/>
  <c r="R16" i="1" l="1"/>
  <c r="Q17" i="1"/>
  <c r="Q18" i="1" l="1"/>
  <c r="R17" i="1"/>
  <c r="Q19" i="1" l="1"/>
  <c r="R18" i="1"/>
  <c r="R19" i="1" l="1"/>
  <c r="Q20" i="1"/>
  <c r="R20" i="1" l="1"/>
  <c r="Q21" i="1"/>
  <c r="Q22" i="1" l="1"/>
  <c r="R21" i="1"/>
  <c r="R22" i="1" l="1"/>
  <c r="Q23" i="1"/>
  <c r="R23" i="1" l="1"/>
  <c r="Q24" i="1"/>
  <c r="R24" i="1" l="1"/>
  <c r="Q25" i="1"/>
  <c r="Q26" i="1" l="1"/>
  <c r="R25" i="1"/>
  <c r="Q27" i="1" l="1"/>
  <c r="R26" i="1"/>
  <c r="R27" i="1" l="1"/>
  <c r="Q28" i="1"/>
  <c r="Q29" i="1" l="1"/>
  <c r="R28" i="1"/>
  <c r="R29" i="1" l="1"/>
  <c r="Q30" i="1"/>
  <c r="R30" i="1" l="1"/>
  <c r="Q31" i="1"/>
  <c r="R31" i="1" l="1"/>
  <c r="Q32" i="1"/>
  <c r="R32" i="1" l="1"/>
  <c r="Q33" i="1"/>
  <c r="R33" i="1" l="1"/>
  <c r="Q34" i="1"/>
  <c r="R34" i="1" l="1"/>
  <c r="Q35" i="1"/>
  <c r="Q36" i="1" l="1"/>
  <c r="R35" i="1"/>
  <c r="R36" i="1" l="1"/>
  <c r="Q37" i="1"/>
  <c r="Q38" i="1" l="1"/>
  <c r="R37" i="1"/>
  <c r="Q39" i="1" l="1"/>
  <c r="R38" i="1"/>
  <c r="Q40" i="1" l="1"/>
  <c r="R39" i="1"/>
  <c r="R40" i="1" l="1"/>
  <c r="Q41" i="1"/>
  <c r="Q42" i="1" l="1"/>
  <c r="R41" i="1"/>
  <c r="R42" i="1" l="1"/>
  <c r="Q43" i="1"/>
  <c r="Q44" i="1" l="1"/>
  <c r="R43" i="1"/>
  <c r="Q45" i="1" l="1"/>
  <c r="R44" i="1"/>
  <c r="Q46" i="1" l="1"/>
  <c r="R45" i="1"/>
  <c r="Q47" i="1" l="1"/>
  <c r="R46" i="1"/>
  <c r="R47" i="1" l="1"/>
  <c r="Q48" i="1"/>
  <c r="Q49" i="1" l="1"/>
  <c r="R48" i="1"/>
  <c r="R49" i="1" l="1"/>
  <c r="Q50" i="1"/>
  <c r="Q51" i="1" l="1"/>
  <c r="R50" i="1"/>
  <c r="R51" i="1" l="1"/>
  <c r="Q52" i="1"/>
  <c r="Q53" i="1" l="1"/>
  <c r="R52" i="1"/>
  <c r="Q54" i="1" l="1"/>
  <c r="R53" i="1"/>
  <c r="R54" i="1" l="1"/>
  <c r="Q55" i="1"/>
  <c r="R55" i="1" l="1"/>
  <c r="Q56" i="1"/>
  <c r="R56" i="1" l="1"/>
  <c r="Q57" i="1"/>
  <c r="R57" i="1" l="1"/>
  <c r="Q58" i="1"/>
  <c r="Q59" i="1" l="1"/>
  <c r="R58" i="1"/>
  <c r="R59" i="1" l="1"/>
  <c r="Q60" i="1"/>
  <c r="Q61" i="1" l="1"/>
  <c r="R60" i="1"/>
  <c r="Q62" i="1" l="1"/>
  <c r="R61" i="1"/>
  <c r="R62" i="1" l="1"/>
  <c r="Q63" i="1"/>
  <c r="R63" i="1" l="1"/>
  <c r="Q64" i="1"/>
  <c r="Q65" i="1" l="1"/>
  <c r="R64" i="1"/>
  <c r="R65" i="1" l="1"/>
  <c r="Q66" i="1"/>
  <c r="Q67" i="1" l="1"/>
  <c r="R66" i="1"/>
  <c r="R67" i="1" l="1"/>
  <c r="Q68" i="1"/>
  <c r="Q69" i="1" l="1"/>
  <c r="R68" i="1"/>
  <c r="R69" i="1" l="1"/>
  <c r="Q70" i="1"/>
  <c r="Q71" i="1" l="1"/>
  <c r="R70" i="1"/>
  <c r="Q72" i="1" l="1"/>
  <c r="R71" i="1"/>
  <c r="Q73" i="1" l="1"/>
  <c r="R72" i="1"/>
  <c r="R73" i="1" l="1"/>
  <c r="Q74" i="1"/>
  <c r="R74" i="1" l="1"/>
  <c r="Q75" i="1"/>
  <c r="R75" i="1" l="1"/>
  <c r="Q76" i="1"/>
  <c r="R76" i="1" l="1"/>
  <c r="Q77" i="1"/>
  <c r="Q78" i="1" l="1"/>
  <c r="R77" i="1"/>
  <c r="R78" i="1" l="1"/>
  <c r="Q79" i="1"/>
  <c r="Q80" i="1" l="1"/>
  <c r="R80" i="1" s="1"/>
  <c r="R79" i="1"/>
</calcChain>
</file>

<file path=xl/sharedStrings.xml><?xml version="1.0" encoding="utf-8"?>
<sst xmlns="http://schemas.openxmlformats.org/spreadsheetml/2006/main" count="38" uniqueCount="38">
  <si>
    <t>R:</t>
  </si>
  <si>
    <t>Sample V (mL):</t>
  </si>
  <si>
    <t>Porosity:</t>
  </si>
  <si>
    <t>Pore V (mL):</t>
  </si>
  <si>
    <t>Confining T (C):</t>
  </si>
  <si>
    <t>Date and time</t>
  </si>
  <si>
    <t>Fractional DOY</t>
  </si>
  <si>
    <t>Sampling interval (hr)</t>
  </si>
  <si>
    <t>ΔV (mL)</t>
  </si>
  <si>
    <t>Cumulative V (mL)</t>
  </si>
  <si>
    <t>Room T (deg C)</t>
  </si>
  <si>
    <t>CH4 mol</t>
  </si>
  <si>
    <t>Cumulative CH4 mol</t>
  </si>
  <si>
    <t>Cumulative CH4 mmol</t>
  </si>
  <si>
    <t>Removal rate (mmol/hr)</t>
  </si>
  <si>
    <t>Cumulative free gas CH4 (mol)</t>
  </si>
  <si>
    <t>Cumulative hydrate CH4 (mol)</t>
  </si>
  <si>
    <t>Cumulative hydrate CH4 (mmol)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</si>
  <si>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</si>
  <si>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</si>
  <si>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</si>
  <si>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</si>
  <si>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</si>
  <si>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</si>
  <si>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</si>
  <si>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</si>
  <si>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</si>
  <si>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</si>
  <si>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</si>
  <si>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</si>
  <si>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</si>
  <si>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Inlet Pressure (psi)</t>
  </si>
  <si>
    <t>Outlet Pressure (MPa)</t>
  </si>
  <si>
    <t>Outlet Pressure (psi)</t>
  </si>
  <si>
    <t>Inlet Pressure (MPa)</t>
  </si>
  <si>
    <t>Initial V (mL)</t>
  </si>
  <si>
    <t>Final V (mL)</t>
  </si>
  <si>
    <t>Diss begin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</si>
</sst>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5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0" fillId="0" borderId="0" xfId="0"/>
    <xf numFmtId="0" fontId="3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0" fillId="0" borderId="0" xfId="0" applyNumberFormat="1"/>
    <xf numFmtId="166" fontId="0" fillId="0" borderId="0" xfId="0" applyNumberFormat="1"/>
    <xf numFmtId="164" fontId="1" fillId="2" borderId="0" xfId="0" applyNumberFormat="1" applyFont="1" applyFill="1"/>
    <xf numFmtId="164" fontId="0" fillId="2" borderId="0" xfId="0" applyNumberFormat="1" applyFill="1"/>
    <xf numFmtId="0" fontId="3" fillId="2" borderId="0" xfId="0" applyFont="1" applyFill="1"/>
    <xf numFmtId="0" fontId="0" fillId="2" borderId="0" xfId="0" applyFill="1"/>
    <xf numFmtId="165" fontId="2" fillId="2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NumberFormat="1"/>
    <xf numFmtId="164" fontId="0" fillId="2" borderId="0" xfId="0" applyNumberFormat="1" applyFill="1"/>
    <xf numFmtId="0" fontId="0" fillId="0" borderId="0" xfId="0"/>
    <xf numFmtId="0" fontId="0" fillId="0" borderId="0" xfId="0" applyNumberFormat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83273612211749759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Sheet1!$R$2:$R$1048576</c:f>
              <c:numCache>
                <c:formatCode>General</c:formatCode>
                <c:ptCount val="1048575"/>
                <c:pt idx="0">
                  <c:v>7.2442599666249725</c:v>
                </c:pt>
                <c:pt idx="1">
                  <c:v>14.1676184480231</c:v>
                </c:pt>
                <c:pt idx="2">
                  <c:v>20.145382364129329</c:v>
                </c:pt>
                <c:pt idx="3">
                  <c:v>25.678066868092777</c:v>
                </c:pt>
                <c:pt idx="4">
                  <c:v>31.424091544929144</c:v>
                </c:pt>
                <c:pt idx="5">
                  <c:v>36.117409410742056</c:v>
                </c:pt>
                <c:pt idx="6">
                  <c:v>40.323695047166531</c:v>
                </c:pt>
                <c:pt idx="7">
                  <c:v>48.438310048805683</c:v>
                </c:pt>
                <c:pt idx="8">
                  <c:v>52.213226688472922</c:v>
                </c:pt>
                <c:pt idx="9">
                  <c:v>55.459072689128575</c:v>
                </c:pt>
                <c:pt idx="10">
                  <c:v>78.091651560650874</c:v>
                </c:pt>
                <c:pt idx="11">
                  <c:v>78.705730533747882</c:v>
                </c:pt>
                <c:pt idx="12">
                  <c:v>81.555785727095952</c:v>
                </c:pt>
                <c:pt idx="13">
                  <c:v>84.029257848074451</c:v>
                </c:pt>
                <c:pt idx="14">
                  <c:v>85.849871499239384</c:v>
                </c:pt>
                <c:pt idx="15">
                  <c:v>88.307956752976182</c:v>
                </c:pt>
                <c:pt idx="16">
                  <c:v>92.430850689642682</c:v>
                </c:pt>
                <c:pt idx="17">
                  <c:v>96.334942887225012</c:v>
                </c:pt>
                <c:pt idx="18">
                  <c:v>100.37468077900783</c:v>
                </c:pt>
                <c:pt idx="19">
                  <c:v>104.23710795499798</c:v>
                </c:pt>
                <c:pt idx="20">
                  <c:v>108.05591897419623</c:v>
                </c:pt>
                <c:pt idx="21">
                  <c:v>112.13369025083271</c:v>
                </c:pt>
                <c:pt idx="22">
                  <c:v>114.85318284597663</c:v>
                </c:pt>
                <c:pt idx="23">
                  <c:v>119.27310105622441</c:v>
                </c:pt>
                <c:pt idx="24">
                  <c:v>122.87226057080633</c:v>
                </c:pt>
                <c:pt idx="25">
                  <c:v>126.55683581721152</c:v>
                </c:pt>
                <c:pt idx="26">
                  <c:v>127.08281061930263</c:v>
                </c:pt>
                <c:pt idx="27">
                  <c:v>129.44969722871264</c:v>
                </c:pt>
                <c:pt idx="28">
                  <c:v>133.78912200235914</c:v>
                </c:pt>
                <c:pt idx="29">
                  <c:v>137.6512100509045</c:v>
                </c:pt>
                <c:pt idx="30">
                  <c:v>140.42943112486464</c:v>
                </c:pt>
                <c:pt idx="31">
                  <c:v>145.28958687134869</c:v>
                </c:pt>
                <c:pt idx="32">
                  <c:v>149.02282143948264</c:v>
                </c:pt>
                <c:pt idx="33">
                  <c:v>153.36523703495442</c:v>
                </c:pt>
                <c:pt idx="34">
                  <c:v>157.48537298466815</c:v>
                </c:pt>
                <c:pt idx="35">
                  <c:v>160.51299472687603</c:v>
                </c:pt>
                <c:pt idx="36">
                  <c:v>164.50450805200666</c:v>
                </c:pt>
                <c:pt idx="37">
                  <c:v>167.4401449024279</c:v>
                </c:pt>
                <c:pt idx="38">
                  <c:v>172.39485623855612</c:v>
                </c:pt>
                <c:pt idx="39">
                  <c:v>174.10673704026567</c:v>
                </c:pt>
                <c:pt idx="40">
                  <c:v>178.09968745390216</c:v>
                </c:pt>
                <c:pt idx="41">
                  <c:v>182.69620442433211</c:v>
                </c:pt>
                <c:pt idx="42">
                  <c:v>186.82306621472483</c:v>
                </c:pt>
                <c:pt idx="43">
                  <c:v>190.90648735469239</c:v>
                </c:pt>
                <c:pt idx="44">
                  <c:v>194.94502833577602</c:v>
                </c:pt>
                <c:pt idx="45">
                  <c:v>198.54931759846355</c:v>
                </c:pt>
                <c:pt idx="46">
                  <c:v>202.28388237666985</c:v>
                </c:pt>
                <c:pt idx="47">
                  <c:v>205.80132129567815</c:v>
                </c:pt>
                <c:pt idx="48">
                  <c:v>210.2362509377441</c:v>
                </c:pt>
                <c:pt idx="49">
                  <c:v>214.44253657416857</c:v>
                </c:pt>
                <c:pt idx="50">
                  <c:v>218.29968512283671</c:v>
                </c:pt>
                <c:pt idx="51">
                  <c:v>221.94029617762618</c:v>
                </c:pt>
                <c:pt idx="52">
                  <c:v>226.14960846318641</c:v>
                </c:pt>
                <c:pt idx="53">
                  <c:v>229.65863116659793</c:v>
                </c:pt>
                <c:pt idx="54">
                  <c:v>234.13461359166112</c:v>
                </c:pt>
                <c:pt idx="55">
                  <c:v>237.60986562567606</c:v>
                </c:pt>
                <c:pt idx="56">
                  <c:v>240.99823635884061</c:v>
                </c:pt>
                <c:pt idx="57">
                  <c:v>244.21284449030446</c:v>
                </c:pt>
                <c:pt idx="58">
                  <c:v>248.08044095467943</c:v>
                </c:pt>
                <c:pt idx="59">
                  <c:v>251.16472713486772</c:v>
                </c:pt>
                <c:pt idx="60">
                  <c:v>253.98836941250485</c:v>
                </c:pt>
                <c:pt idx="61">
                  <c:v>256.98470626943788</c:v>
                </c:pt>
                <c:pt idx="62">
                  <c:v>261.10862817609745</c:v>
                </c:pt>
                <c:pt idx="63">
                  <c:v>264.1473074757414</c:v>
                </c:pt>
                <c:pt idx="64">
                  <c:v>267.14257707110465</c:v>
                </c:pt>
                <c:pt idx="65">
                  <c:v>269.83493772516044</c:v>
                </c:pt>
                <c:pt idx="66">
                  <c:v>272.57072355105578</c:v>
                </c:pt>
                <c:pt idx="67">
                  <c:v>277.39091762525231</c:v>
                </c:pt>
                <c:pt idx="68">
                  <c:v>279.86615242010998</c:v>
                </c:pt>
                <c:pt idx="69">
                  <c:v>282.29796204312805</c:v>
                </c:pt>
                <c:pt idx="70">
                  <c:v>284.51264580694811</c:v>
                </c:pt>
                <c:pt idx="71">
                  <c:v>286.68390439892852</c:v>
                </c:pt>
                <c:pt idx="72">
                  <c:v>291.85149984784198</c:v>
                </c:pt>
                <c:pt idx="73">
                  <c:v>294.49949180896022</c:v>
                </c:pt>
                <c:pt idx="74">
                  <c:v>297.10407406579787</c:v>
                </c:pt>
                <c:pt idx="75">
                  <c:v>299.40560817329714</c:v>
                </c:pt>
                <c:pt idx="76">
                  <c:v>301.61950309160915</c:v>
                </c:pt>
                <c:pt idx="77">
                  <c:v>314.86418050268969</c:v>
                </c:pt>
                <c:pt idx="78">
                  <c:v>317.68480660555991</c:v>
                </c:pt>
              </c:numCache>
            </c:numRef>
          </c:xVal>
          <c:yVal>
            <c:numRef>
              <c:f>Sheet1!$L$3:$L$1048576</c:f>
              <c:numCache>
                <c:formatCode>0.000</c:formatCode>
                <c:ptCount val="1048574"/>
                <c:pt idx="0">
                  <c:v>11.309474827999999</c:v>
                </c:pt>
                <c:pt idx="1">
                  <c:v>10.391092795999999</c:v>
                </c:pt>
                <c:pt idx="2">
                  <c:v>9.6044006799999995</c:v>
                </c:pt>
                <c:pt idx="3">
                  <c:v>8.4336704319999996</c:v>
                </c:pt>
                <c:pt idx="4">
                  <c:v>7.4422039440000001</c:v>
                </c:pt>
                <c:pt idx="5">
                  <c:v>6.5065850120000004</c:v>
                </c:pt>
                <c:pt idx="6">
                  <c:v>5.8364143400000001</c:v>
                </c:pt>
                <c:pt idx="7">
                  <c:v>5.527529092</c:v>
                </c:pt>
                <c:pt idx="8">
                  <c:v>4.9862904320000005</c:v>
                </c:pt>
                <c:pt idx="9">
                  <c:v>4.9263060200000002</c:v>
                </c:pt>
                <c:pt idx="10">
                  <c:v>4.5836364479999991</c:v>
                </c:pt>
                <c:pt idx="11">
                  <c:v>4.6463787639999996</c:v>
                </c:pt>
                <c:pt idx="12">
                  <c:v>4.623626056</c:v>
                </c:pt>
                <c:pt idx="13">
                  <c:v>4.5994943959999999</c:v>
                </c:pt>
                <c:pt idx="14">
                  <c:v>4.5243415120000003</c:v>
                </c:pt>
                <c:pt idx="15">
                  <c:v>4.424367492</c:v>
                </c:pt>
                <c:pt idx="16">
                  <c:v>4.3547304159999998</c:v>
                </c:pt>
                <c:pt idx="17">
                  <c:v>4.3561093679999994</c:v>
                </c:pt>
                <c:pt idx="18">
                  <c:v>4.1106559120000004</c:v>
                </c:pt>
                <c:pt idx="19">
                  <c:v>3.92656582</c:v>
                </c:pt>
                <c:pt idx="20">
                  <c:v>4.1044506279999995</c:v>
                </c:pt>
                <c:pt idx="21">
                  <c:v>3.8996762560000002</c:v>
                </c:pt>
                <c:pt idx="22">
                  <c:v>4.0513609759999998</c:v>
                </c:pt>
                <c:pt idx="23">
                  <c:v>3.8355549879999997</c:v>
                </c:pt>
                <c:pt idx="24">
                  <c:v>3.6790439360000002</c:v>
                </c:pt>
                <c:pt idx="25">
                  <c:v>3.9768975679999996</c:v>
                </c:pt>
                <c:pt idx="26">
                  <c:v>3.9658659520000001</c:v>
                </c:pt>
                <c:pt idx="27">
                  <c:v>3.927944772</c:v>
                </c:pt>
                <c:pt idx="28">
                  <c:v>3.8971941424000001</c:v>
                </c:pt>
                <c:pt idx="29">
                  <c:v>3.6909718708000003</c:v>
                </c:pt>
                <c:pt idx="30">
                  <c:v>3.5390803079999995</c:v>
                </c:pt>
                <c:pt idx="31">
                  <c:v>3.4191114839999996</c:v>
                </c:pt>
                <c:pt idx="32">
                  <c:v>3.7369599199999999</c:v>
                </c:pt>
                <c:pt idx="33">
                  <c:v>3.5445961160000001</c:v>
                </c:pt>
                <c:pt idx="34">
                  <c:v>3.3908429679999998</c:v>
                </c:pt>
                <c:pt idx="35">
                  <c:v>3.5928594359999999</c:v>
                </c:pt>
                <c:pt idx="36">
                  <c:v>3.4135956759999999</c:v>
                </c:pt>
                <c:pt idx="37">
                  <c:v>3.2881110439999999</c:v>
                </c:pt>
                <c:pt idx="38">
                  <c:v>3.1605579839999995</c:v>
                </c:pt>
                <c:pt idx="39">
                  <c:v>3.0605839639999997</c:v>
                </c:pt>
                <c:pt idx="40">
                  <c:v>3.3880850639999998</c:v>
                </c:pt>
                <c:pt idx="41">
                  <c:v>3.2108897319999996</c:v>
                </c:pt>
                <c:pt idx="42">
                  <c:v>3.0660997719999998</c:v>
                </c:pt>
                <c:pt idx="43">
                  <c:v>2.9578520399999997</c:v>
                </c:pt>
                <c:pt idx="44">
                  <c:v>2.8199568399999997</c:v>
                </c:pt>
                <c:pt idx="45">
                  <c:v>2.7696250919999996</c:v>
                </c:pt>
                <c:pt idx="46">
                  <c:v>2.679303736</c:v>
                </c:pt>
                <c:pt idx="47">
                  <c:v>3.3012110880000001</c:v>
                </c:pt>
                <c:pt idx="48">
                  <c:v>3.0860945760000003</c:v>
                </c:pt>
                <c:pt idx="49">
                  <c:v>2.9316519519999997</c:v>
                </c:pt>
                <c:pt idx="50">
                  <c:v>2.800651512</c:v>
                </c:pt>
                <c:pt idx="51">
                  <c:v>2.7275670560000003</c:v>
                </c:pt>
                <c:pt idx="52">
                  <c:v>2.6262140839999999</c:v>
                </c:pt>
                <c:pt idx="53">
                  <c:v>2.808235748</c:v>
                </c:pt>
                <c:pt idx="54">
                  <c:v>2.6505525867999999</c:v>
                </c:pt>
                <c:pt idx="55">
                  <c:v>2.5427874880000001</c:v>
                </c:pt>
                <c:pt idx="56">
                  <c:v>2.4517766560000003</c:v>
                </c:pt>
                <c:pt idx="57">
                  <c:v>2.3931711959999999</c:v>
                </c:pt>
                <c:pt idx="58">
                  <c:v>2.311813028</c:v>
                </c:pt>
                <c:pt idx="59">
                  <c:v>2.2580339</c:v>
                </c:pt>
                <c:pt idx="60">
                  <c:v>2.1952915839999996</c:v>
                </c:pt>
                <c:pt idx="61">
                  <c:v>2.4462608480000001</c:v>
                </c:pt>
                <c:pt idx="62">
                  <c:v>2.3269815</c:v>
                </c:pt>
                <c:pt idx="63">
                  <c:v>2.2159758639999998</c:v>
                </c:pt>
                <c:pt idx="64">
                  <c:v>2.1022123239999999</c:v>
                </c:pt>
                <c:pt idx="65">
                  <c:v>2.1001438960000001</c:v>
                </c:pt>
                <c:pt idx="66">
                  <c:v>2.0325752480000001</c:v>
                </c:pt>
                <c:pt idx="67">
                  <c:v>1.925706468</c:v>
                </c:pt>
                <c:pt idx="68">
                  <c:v>1.836074588</c:v>
                </c:pt>
                <c:pt idx="69">
                  <c:v>1.7485111359999999</c:v>
                </c:pt>
                <c:pt idx="70">
                  <c:v>1.6678424439999999</c:v>
                </c:pt>
                <c:pt idx="71">
                  <c:v>2.2966445559999999</c:v>
                </c:pt>
                <c:pt idx="72">
                  <c:v>2.1022123239999999</c:v>
                </c:pt>
                <c:pt idx="73">
                  <c:v>1.9195011839999998</c:v>
                </c:pt>
                <c:pt idx="74">
                  <c:v>1.7526479919999998</c:v>
                </c:pt>
                <c:pt idx="75">
                  <c:v>1.5988948439999999</c:v>
                </c:pt>
                <c:pt idx="76">
                  <c:v>1.457552264</c:v>
                </c:pt>
                <c:pt idx="77">
                  <c:v>9.6526639999999983E-3</c:v>
                </c:pt>
                <c:pt idx="78">
                  <c:v>1.3789520000000001E-3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0D-404B-9350-8FCD40B92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420464"/>
        <c:axId val="525417664"/>
      </c:scatterChart>
      <c:valAx>
        <c:axId val="525420464"/>
        <c:scaling>
          <c:orientation val="minMax"/>
          <c:max val="4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Cumulative</a:t>
                </a:r>
                <a:r>
                  <a:rPr lang="en-US" sz="1100" b="1" baseline="0"/>
                  <a:t> CH</a:t>
                </a:r>
                <a:r>
                  <a:rPr lang="en-US" sz="1100" b="1" baseline="-25000"/>
                  <a:t>4</a:t>
                </a:r>
                <a:r>
                  <a:rPr lang="en-US" sz="1100" b="1" baseline="0"/>
                  <a:t> (mmol)</a:t>
                </a:r>
                <a:endParaRPr lang="en-US" sz="1100" b="1"/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417664"/>
        <c:crosses val="autoZero"/>
        <c:crossBetween val="midCat"/>
      </c:valAx>
      <c:valAx>
        <c:axId val="525417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Inlet</a:t>
                </a:r>
                <a:r>
                  <a:rPr lang="en-US" sz="1200" b="1" baseline="0"/>
                  <a:t> Pressure (psi) 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42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6</xdr:row>
      <xdr:rowOff>190499</xdr:rowOff>
    </xdr:from>
    <xdr:to>
      <xdr:col>14</xdr:col>
      <xdr:colOff>400050</xdr:colOff>
      <xdr:row>30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4"/>
  <sheetViews>
    <sheetView tabSelected="1" topLeftCell="X1" workbookViewId="0">
      <selection activeCell="AG2" sqref="AG2"/>
    </sheetView>
  </sheetViews>
  <sheetFormatPr defaultRowHeight="14.5" x14ac:dyDescent="0.35"/>
  <cols>
    <col min="1" max="1" width="16.1796875" customWidth="1"/>
    <col min="2" max="2" width="13.7265625" customWidth="1"/>
    <col min="3" max="3" width="13.7265625" style="8" customWidth="1"/>
    <col min="4" max="4" width="19.7265625" style="15" customWidth="1"/>
    <col min="5" max="5" width="15.81640625" customWidth="1"/>
    <col min="6" max="6" width="23.26953125" customWidth="1"/>
    <col min="7" max="8" width="23.26953125" style="17" customWidth="1"/>
    <col min="9" max="9" width="9.1796875" style="20"/>
    <col min="10" max="10" width="21.453125" customWidth="1"/>
    <col min="11" max="11" width="21.453125" style="17" customWidth="1"/>
    <col min="12" max="12" width="24.81640625" customWidth="1"/>
    <col min="13" max="13" width="20.1796875" style="17" customWidth="1"/>
    <col min="14" max="14" width="23.7265625" style="8" customWidth="1"/>
    <col min="15" max="15" width="16.453125" style="17" customWidth="1"/>
    <col min="16" max="16" width="10.54296875" customWidth="1"/>
    <col min="17" max="17" width="22.26953125" customWidth="1"/>
    <col min="18" max="18" width="22.453125" customWidth="1"/>
    <col min="19" max="19" width="26" customWidth="1"/>
    <col min="20" max="20" width="31.453125" customWidth="1"/>
    <col min="21" max="21" width="31.1796875" customWidth="1"/>
    <col min="22" max="22" width="32.54296875" customWidth="1"/>
    <col min="23" max="23" width="25.1796875" customWidth="1"/>
    <col min="24" max="24" width="13.453125" customWidth="1"/>
    <col min="25" max="25" width="24.81640625" customWidth="1"/>
    <col min="26" max="26" width="17" customWidth="1"/>
    <col min="27" max="27" width="14.81640625" customWidth="1"/>
    <col min="28" max="28" width="18.1796875" customWidth="1"/>
    <col min="29" max="29" width="20" customWidth="1"/>
    <col min="30" max="30" width="15.81640625" customWidth="1"/>
  </cols>
  <sheetData>
    <row r="1" spans="1:35" x14ac:dyDescent="0.35">
      <c r="A1" s="2" t="s">
        <v>0</v>
      </c>
      <c r="B1" s="3">
        <v>8.3140000000000001</v>
      </c>
      <c r="C1" s="1"/>
      <c r="D1" s="14" t="s">
        <v>5</v>
      </c>
      <c r="E1" s="9" t="s">
        <v>6</v>
      </c>
      <c r="F1" s="9" t="s">
        <v>7</v>
      </c>
      <c r="G1" s="16" t="s">
        <v>35</v>
      </c>
      <c r="H1" s="16" t="s">
        <v>36</v>
      </c>
      <c r="I1" s="19" t="s">
        <v>8</v>
      </c>
      <c r="J1" s="9" t="s">
        <v>9</v>
      </c>
      <c r="K1" s="16" t="s">
        <v>31</v>
      </c>
      <c r="L1" s="9" t="s">
        <v>34</v>
      </c>
      <c r="M1" s="16" t="s">
        <v>33</v>
      </c>
      <c r="N1" s="9" t="s">
        <v>32</v>
      </c>
      <c r="O1" s="16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  <c r="AC1" s="9" t="s">
        <v>24</v>
      </c>
      <c r="AD1" s="9" t="s">
        <v>25</v>
      </c>
      <c r="AE1" s="9" t="s">
        <v>26</v>
      </c>
      <c r="AF1" s="9" t="s">
        <v>27</v>
      </c>
      <c r="AG1" s="9" t="s">
        <v>28</v>
      </c>
      <c r="AH1" s="9" t="s">
        <v>29</v>
      </c>
      <c r="AI1" s="9" t="s">
        <v>30</v>
      </c>
    </row>
    <row r="2" spans="1:35" x14ac:dyDescent="0.35">
      <c r="A2" s="4" t="s">
        <v>1</v>
      </c>
      <c r="B2" s="5">
        <v>233.59</v>
      </c>
      <c r="C2" s="1"/>
      <c r="D2" s="15">
        <v>43068.69236400463</v>
      </c>
      <c r="E2" s="12">
        <f>D2-(115*365+29)-365</f>
        <v>699.69236400462978</v>
      </c>
      <c r="F2" s="8">
        <v>0</v>
      </c>
      <c r="G2" s="17">
        <v>100</v>
      </c>
      <c r="H2" s="17">
        <v>267</v>
      </c>
      <c r="I2" s="20">
        <f>H2-G2</f>
        <v>167</v>
      </c>
      <c r="J2">
        <f>I2</f>
        <v>167</v>
      </c>
      <c r="K2" s="17">
        <v>1778.4</v>
      </c>
      <c r="L2" s="10">
        <f>K2*0.00689476</f>
        <v>12.261641184</v>
      </c>
      <c r="M2" s="17">
        <v>1749.5</v>
      </c>
      <c r="N2" s="10">
        <f>M2*0.00689476</f>
        <v>12.062382619999999</v>
      </c>
      <c r="O2" s="17">
        <v>7.8</v>
      </c>
      <c r="P2" s="11">
        <f>(101325*(I2/1000000))/($B$1*(O2+273.15))</f>
        <v>7.2442599666249722E-3</v>
      </c>
      <c r="Q2" s="13">
        <f>P2</f>
        <v>7.2442599666249722E-3</v>
      </c>
      <c r="R2">
        <f>Q2*1000</f>
        <v>7.2442599666249725</v>
      </c>
      <c r="S2" s="11"/>
      <c r="T2" s="13">
        <f>Q2</f>
        <v>7.2442599666249722E-3</v>
      </c>
      <c r="U2">
        <v>0</v>
      </c>
      <c r="V2">
        <f>U2*1000</f>
        <v>0</v>
      </c>
      <c r="W2" s="13">
        <f>$T$80-T2</f>
        <v>0.10184829380065731</v>
      </c>
      <c r="X2">
        <f>(W2*1000000)*($B$1/1000000)*($B$5+273.15)/N2</f>
        <v>19.245044875195063</v>
      </c>
      <c r="Y2">
        <f>$U$80-U2</f>
        <v>0.28668390439892855</v>
      </c>
      <c r="Z2">
        <f>Y2*124</f>
        <v>35.548804145467138</v>
      </c>
      <c r="AA2">
        <f>Z2/0.91</f>
        <v>39.064619940073776</v>
      </c>
      <c r="AB2">
        <f>108*($Y$2-Y2)</f>
        <v>0</v>
      </c>
      <c r="AC2">
        <f>AB2/0.9998</f>
        <v>0</v>
      </c>
      <c r="AD2">
        <f>$B$4-X2-AA2</f>
        <v>34.430335184731156</v>
      </c>
      <c r="AE2">
        <f>AD2/$B$4</f>
        <v>0.3712565795204999</v>
      </c>
      <c r="AF2">
        <f>AA2/$B$4</f>
        <v>0.42122730148882659</v>
      </c>
      <c r="AG2">
        <f>X2/$B$4</f>
        <v>0.20751611899067354</v>
      </c>
    </row>
    <row r="3" spans="1:35" x14ac:dyDescent="0.35">
      <c r="A3" s="4" t="s">
        <v>2</v>
      </c>
      <c r="B3" s="5">
        <v>0.39700000000000002</v>
      </c>
      <c r="C3" s="1"/>
      <c r="D3" s="15">
        <v>43068.725003749998</v>
      </c>
      <c r="E3" s="12">
        <f t="shared" ref="E3:E4" si="0">D3-(115*365+29)-365</f>
        <v>699.725003749998</v>
      </c>
      <c r="F3" s="10">
        <f>(E3-E2)*24</f>
        <v>0.78335388883715495</v>
      </c>
      <c r="G3" s="18">
        <v>100</v>
      </c>
      <c r="H3" s="18">
        <v>260</v>
      </c>
      <c r="I3" s="20">
        <f t="shared" ref="I3:I4" si="1">H3-G3</f>
        <v>160</v>
      </c>
      <c r="J3" s="8">
        <f>J2+I3</f>
        <v>327</v>
      </c>
      <c r="K3" s="17">
        <v>1640.3</v>
      </c>
      <c r="L3" s="10">
        <f t="shared" ref="L3:L81" si="2">K3*0.00689476</f>
        <v>11.309474827999999</v>
      </c>
      <c r="M3" s="17">
        <v>1656.7</v>
      </c>
      <c r="N3" s="10">
        <f t="shared" ref="N3:N80" si="3">M3*0.00689476</f>
        <v>11.422548892</v>
      </c>
      <c r="O3" s="17">
        <v>8.5</v>
      </c>
      <c r="P3" s="11">
        <f t="shared" ref="P3:P4" si="4">(101325*(I3/1000000))/($B$1*(O3+273.15))</f>
        <v>6.9233584813981298E-3</v>
      </c>
      <c r="Q3" s="13">
        <f>Q2+P3</f>
        <v>1.4167618448023101E-2</v>
      </c>
      <c r="R3" s="8">
        <f t="shared" ref="R3:R4" si="5">Q3*1000</f>
        <v>14.1676184480231</v>
      </c>
      <c r="S3" s="11">
        <f>P3/F3*1000</f>
        <v>8.8380980551146155</v>
      </c>
      <c r="T3" s="13">
        <f t="shared" ref="T3:T12" si="6">Q3</f>
        <v>1.4167618448023101E-2</v>
      </c>
      <c r="U3" s="24">
        <v>0</v>
      </c>
      <c r="V3" s="24">
        <f t="shared" ref="V3:V66" si="7">U3*1000</f>
        <v>0</v>
      </c>
      <c r="W3" s="13">
        <f t="shared" ref="W3:W66" si="8">$T$80-T3</f>
        <v>9.492493531925919E-2</v>
      </c>
      <c r="X3" s="24">
        <f t="shared" ref="X3:X66" si="9">(W3*1000000)*($B$1/1000000)*($B$5+273.15)/N3</f>
        <v>18.941551740112313</v>
      </c>
      <c r="Y3" s="24">
        <f t="shared" ref="Y3:Y66" si="10">$U$80-U3</f>
        <v>0.28668390439892855</v>
      </c>
      <c r="Z3" s="24">
        <f t="shared" ref="Z3:Z66" si="11">Y3*124</f>
        <v>35.548804145467138</v>
      </c>
      <c r="AA3" s="24">
        <f t="shared" ref="AA3:AA66" si="12">Z3/0.91</f>
        <v>39.064619940073776</v>
      </c>
      <c r="AB3" s="24">
        <f t="shared" ref="AB3:AB66" si="13">108*($Y$2-Y3)</f>
        <v>0</v>
      </c>
      <c r="AC3" s="24">
        <f t="shared" ref="AC3:AC66" si="14">AB3/0.9998</f>
        <v>0</v>
      </c>
      <c r="AD3" s="24">
        <f t="shared" ref="AD3:AD66" si="15">$B$4-X3-AA3</f>
        <v>34.733828319813902</v>
      </c>
      <c r="AE3" s="24">
        <f t="shared" ref="AE3:AE66" si="16">AD3/$B$4</f>
        <v>0.37452909553390018</v>
      </c>
      <c r="AF3" s="24">
        <f t="shared" ref="AF3:AF66" si="17">AA3/$B$4</f>
        <v>0.42122730148882659</v>
      </c>
      <c r="AG3" s="24">
        <f t="shared" ref="AG3:AG66" si="18">X3/$B$4</f>
        <v>0.20424360297727318</v>
      </c>
    </row>
    <row r="4" spans="1:35" x14ac:dyDescent="0.35">
      <c r="A4" s="4" t="s">
        <v>3</v>
      </c>
      <c r="B4" s="5">
        <v>92.74</v>
      </c>
      <c r="C4" s="1"/>
      <c r="D4" s="15">
        <v>43068.756497604169</v>
      </c>
      <c r="E4" s="12">
        <f t="shared" si="0"/>
        <v>699.75649760416854</v>
      </c>
      <c r="F4" s="10">
        <f t="shared" ref="F4:F67" si="19">(E4-E3)*24</f>
        <v>0.75585250009316951</v>
      </c>
      <c r="G4" s="18">
        <v>100</v>
      </c>
      <c r="H4" s="18">
        <v>238</v>
      </c>
      <c r="I4" s="20">
        <f t="shared" si="1"/>
        <v>138</v>
      </c>
      <c r="J4" s="8">
        <f>J3+I4</f>
        <v>465</v>
      </c>
      <c r="K4" s="17">
        <v>1507.1</v>
      </c>
      <c r="L4" s="10">
        <f t="shared" si="2"/>
        <v>10.391092795999999</v>
      </c>
      <c r="M4" s="17">
        <v>1531.1</v>
      </c>
      <c r="N4" s="10">
        <f t="shared" si="3"/>
        <v>10.556567035999999</v>
      </c>
      <c r="O4" s="17">
        <v>8.1999999999999993</v>
      </c>
      <c r="P4" s="11">
        <f t="shared" si="4"/>
        <v>5.9777639161062305E-3</v>
      </c>
      <c r="Q4" s="13">
        <f t="shared" ref="Q4:Q12" si="20">Q3+P4</f>
        <v>2.0145382364129331E-2</v>
      </c>
      <c r="R4" s="8">
        <f t="shared" si="5"/>
        <v>20.145382364129329</v>
      </c>
      <c r="S4" s="11">
        <f>P4/F4*1000</f>
        <v>7.9086381474816667</v>
      </c>
      <c r="T4" s="13">
        <f t="shared" si="6"/>
        <v>2.0145382364129331E-2</v>
      </c>
      <c r="U4" s="24">
        <v>0</v>
      </c>
      <c r="V4" s="24">
        <f t="shared" si="7"/>
        <v>0</v>
      </c>
      <c r="W4" s="13">
        <f t="shared" si="8"/>
        <v>8.8947171403152961E-2</v>
      </c>
      <c r="X4" s="24">
        <f t="shared" si="9"/>
        <v>19.204707731276692</v>
      </c>
      <c r="Y4" s="24">
        <f t="shared" si="10"/>
        <v>0.28668390439892855</v>
      </c>
      <c r="Z4" s="24">
        <f t="shared" si="11"/>
        <v>35.548804145467138</v>
      </c>
      <c r="AA4" s="24">
        <f t="shared" si="12"/>
        <v>39.064619940073776</v>
      </c>
      <c r="AB4" s="24">
        <f t="shared" si="13"/>
        <v>0</v>
      </c>
      <c r="AC4" s="24">
        <f t="shared" si="14"/>
        <v>0</v>
      </c>
      <c r="AD4" s="24">
        <f t="shared" si="15"/>
        <v>34.470672328649535</v>
      </c>
      <c r="AE4" s="24">
        <f t="shared" si="16"/>
        <v>0.37169152823646257</v>
      </c>
      <c r="AF4" s="24">
        <f t="shared" si="17"/>
        <v>0.42122730148882659</v>
      </c>
      <c r="AG4" s="24">
        <f t="shared" si="18"/>
        <v>0.20708117027471093</v>
      </c>
    </row>
    <row r="5" spans="1:35" ht="15" thickBot="1" x14ac:dyDescent="0.4">
      <c r="A5" s="6" t="s">
        <v>4</v>
      </c>
      <c r="B5" s="7">
        <v>1</v>
      </c>
      <c r="C5" s="1"/>
      <c r="D5" s="15">
        <v>43069.468784722223</v>
      </c>
      <c r="E5" s="22">
        <f t="shared" ref="E5:E15" si="21">D5-(115*365+29)-365</f>
        <v>700.46878472222306</v>
      </c>
      <c r="F5" s="10">
        <f t="shared" si="19"/>
        <v>17.094890833308455</v>
      </c>
      <c r="G5" s="18">
        <v>100</v>
      </c>
      <c r="H5" s="18">
        <v>226</v>
      </c>
      <c r="I5" s="20">
        <f t="shared" ref="I5:I80" si="22">H5-G5</f>
        <v>126</v>
      </c>
      <c r="J5" s="8">
        <f t="shared" ref="J5:J68" si="23">J4+I5</f>
        <v>591</v>
      </c>
      <c r="K5" s="17">
        <v>1393</v>
      </c>
      <c r="L5" s="10">
        <f t="shared" si="2"/>
        <v>9.6044006799999995</v>
      </c>
      <c r="M5" s="17">
        <v>1396.2</v>
      </c>
      <c r="N5" s="10">
        <f t="shared" si="3"/>
        <v>9.6264639120000002</v>
      </c>
      <c r="O5" s="17">
        <v>4.4000000000000004</v>
      </c>
      <c r="P5" s="11">
        <f t="shared" ref="P5:P80" si="24">(101325*(I5/1000000))/($B$1*(O5+273.15))</f>
        <v>5.5326845039634451E-3</v>
      </c>
      <c r="Q5" s="13">
        <f t="shared" si="20"/>
        <v>2.5678066868092778E-2</v>
      </c>
      <c r="R5" s="8">
        <f t="shared" ref="R5:R12" si="25">Q5*1000</f>
        <v>25.678066868092777</v>
      </c>
      <c r="S5" s="11">
        <f t="shared" ref="S5:S68" si="26">P5/F5*1000</f>
        <v>0.32364550074711873</v>
      </c>
      <c r="T5" s="13">
        <f t="shared" si="6"/>
        <v>2.5678066868092778E-2</v>
      </c>
      <c r="U5" s="24">
        <v>0</v>
      </c>
      <c r="V5" s="24">
        <f t="shared" si="7"/>
        <v>0</v>
      </c>
      <c r="W5" s="13">
        <f t="shared" si="8"/>
        <v>8.3414486899189511E-2</v>
      </c>
      <c r="X5" s="24">
        <f t="shared" si="9"/>
        <v>19.750266766957992</v>
      </c>
      <c r="Y5" s="24">
        <f t="shared" si="10"/>
        <v>0.28668390439892855</v>
      </c>
      <c r="Z5" s="24">
        <f t="shared" si="11"/>
        <v>35.548804145467138</v>
      </c>
      <c r="AA5" s="24">
        <f t="shared" si="12"/>
        <v>39.064619940073776</v>
      </c>
      <c r="AB5" s="24">
        <f t="shared" si="13"/>
        <v>0</v>
      </c>
      <c r="AC5" s="24">
        <f t="shared" si="14"/>
        <v>0</v>
      </c>
      <c r="AD5" s="24">
        <f t="shared" si="15"/>
        <v>33.925113292968227</v>
      </c>
      <c r="AE5" s="24">
        <f t="shared" si="16"/>
        <v>0.36580885586551898</v>
      </c>
      <c r="AF5" s="24">
        <f t="shared" si="17"/>
        <v>0.42122730148882659</v>
      </c>
      <c r="AG5" s="24">
        <f t="shared" si="18"/>
        <v>0.21296384264565443</v>
      </c>
    </row>
    <row r="6" spans="1:35" x14ac:dyDescent="0.35">
      <c r="D6" s="15">
        <v>43069.526747685188</v>
      </c>
      <c r="E6" s="22">
        <f t="shared" si="21"/>
        <v>700.52674768518773</v>
      </c>
      <c r="F6" s="10">
        <f t="shared" si="19"/>
        <v>1.3911111111519858</v>
      </c>
      <c r="G6" s="18">
        <v>100</v>
      </c>
      <c r="H6" s="18">
        <v>231</v>
      </c>
      <c r="I6" s="20">
        <f t="shared" si="22"/>
        <v>131</v>
      </c>
      <c r="J6" s="8">
        <f t="shared" si="23"/>
        <v>722</v>
      </c>
      <c r="K6" s="17">
        <v>1223.2</v>
      </c>
      <c r="L6" s="10">
        <f t="shared" si="2"/>
        <v>8.4336704319999996</v>
      </c>
      <c r="M6" s="17">
        <v>1222.4000000000001</v>
      </c>
      <c r="N6" s="10">
        <f t="shared" si="3"/>
        <v>8.4281546240000011</v>
      </c>
      <c r="O6" s="17">
        <v>4.7</v>
      </c>
      <c r="P6" s="11">
        <f t="shared" si="24"/>
        <v>5.7460246768363688E-3</v>
      </c>
      <c r="Q6" s="13">
        <f t="shared" si="20"/>
        <v>3.1424091544929145E-2</v>
      </c>
      <c r="R6" s="8">
        <f t="shared" si="25"/>
        <v>31.424091544929144</v>
      </c>
      <c r="S6" s="11">
        <f t="shared" si="26"/>
        <v>4.1305289209271416</v>
      </c>
      <c r="T6" s="13">
        <f t="shared" si="6"/>
        <v>3.1424091544929145E-2</v>
      </c>
      <c r="U6" s="24">
        <v>0</v>
      </c>
      <c r="V6" s="24">
        <f t="shared" si="7"/>
        <v>0</v>
      </c>
      <c r="W6" s="13">
        <f t="shared" si="8"/>
        <v>7.7668462222353143E-2</v>
      </c>
      <c r="X6" s="24">
        <f t="shared" si="9"/>
        <v>21.004409772252174</v>
      </c>
      <c r="Y6" s="24">
        <f t="shared" si="10"/>
        <v>0.28668390439892855</v>
      </c>
      <c r="Z6" s="24">
        <f t="shared" si="11"/>
        <v>35.548804145467138</v>
      </c>
      <c r="AA6" s="24">
        <f t="shared" si="12"/>
        <v>39.064619940073776</v>
      </c>
      <c r="AB6" s="24">
        <f t="shared" si="13"/>
        <v>0</v>
      </c>
      <c r="AC6" s="24">
        <f t="shared" si="14"/>
        <v>0</v>
      </c>
      <c r="AD6" s="24">
        <f t="shared" si="15"/>
        <v>32.670970287674045</v>
      </c>
      <c r="AE6" s="24">
        <f t="shared" si="16"/>
        <v>0.35228564036741478</v>
      </c>
      <c r="AF6" s="24">
        <f t="shared" si="17"/>
        <v>0.42122730148882659</v>
      </c>
      <c r="AG6" s="24">
        <f t="shared" si="18"/>
        <v>0.22648705814375863</v>
      </c>
    </row>
    <row r="7" spans="1:35" x14ac:dyDescent="0.35">
      <c r="D7" s="15">
        <v>43069.531053240738</v>
      </c>
      <c r="E7" s="22">
        <f t="shared" si="21"/>
        <v>700.5310532407384</v>
      </c>
      <c r="F7" s="10">
        <f t="shared" si="19"/>
        <v>0.10333333321614191</v>
      </c>
      <c r="G7" s="18">
        <v>100</v>
      </c>
      <c r="H7" s="18">
        <v>207</v>
      </c>
      <c r="I7" s="20">
        <f t="shared" si="22"/>
        <v>107</v>
      </c>
      <c r="J7" s="8">
        <f t="shared" si="23"/>
        <v>829</v>
      </c>
      <c r="K7" s="17">
        <v>1079.4000000000001</v>
      </c>
      <c r="L7" s="10">
        <f t="shared" si="2"/>
        <v>7.4422039440000001</v>
      </c>
      <c r="M7" s="17">
        <v>1154.5</v>
      </c>
      <c r="N7" s="10">
        <f t="shared" si="3"/>
        <v>7.9600004200000001</v>
      </c>
      <c r="O7" s="17">
        <v>4.7</v>
      </c>
      <c r="P7" s="11">
        <f t="shared" si="24"/>
        <v>4.6933178658129116E-3</v>
      </c>
      <c r="Q7" s="13">
        <f t="shared" si="20"/>
        <v>3.6117409410742055E-2</v>
      </c>
      <c r="R7" s="8">
        <f t="shared" si="25"/>
        <v>36.117409410742056</v>
      </c>
      <c r="S7" s="11">
        <f t="shared" si="26"/>
        <v>45.419205204538578</v>
      </c>
      <c r="T7" s="13">
        <f t="shared" si="6"/>
        <v>3.6117409410742055E-2</v>
      </c>
      <c r="U7" s="24">
        <v>0</v>
      </c>
      <c r="V7" s="24">
        <f t="shared" si="7"/>
        <v>0</v>
      </c>
      <c r="W7" s="13">
        <f t="shared" si="8"/>
        <v>7.2975144356540234E-2</v>
      </c>
      <c r="X7" s="24">
        <f t="shared" si="9"/>
        <v>20.895854833626064</v>
      </c>
      <c r="Y7" s="24">
        <f t="shared" si="10"/>
        <v>0.28668390439892855</v>
      </c>
      <c r="Z7" s="24">
        <f t="shared" si="11"/>
        <v>35.548804145467138</v>
      </c>
      <c r="AA7" s="24">
        <f t="shared" si="12"/>
        <v>39.064619940073776</v>
      </c>
      <c r="AB7" s="24">
        <f t="shared" si="13"/>
        <v>0</v>
      </c>
      <c r="AC7" s="24">
        <f t="shared" si="14"/>
        <v>0</v>
      </c>
      <c r="AD7" s="24">
        <f t="shared" si="15"/>
        <v>32.779525226300159</v>
      </c>
      <c r="AE7" s="24">
        <f t="shared" si="16"/>
        <v>0.3534561702210498</v>
      </c>
      <c r="AF7" s="24">
        <f t="shared" si="17"/>
        <v>0.42122730148882659</v>
      </c>
      <c r="AG7" s="24">
        <f t="shared" si="18"/>
        <v>0.22531652829012364</v>
      </c>
    </row>
    <row r="8" spans="1:35" x14ac:dyDescent="0.35">
      <c r="D8" s="15">
        <v>43069.532407407409</v>
      </c>
      <c r="E8" s="22">
        <f t="shared" si="21"/>
        <v>700.53240740740875</v>
      </c>
      <c r="F8" s="10">
        <f t="shared" si="19"/>
        <v>3.2500000088475645E-2</v>
      </c>
      <c r="G8" s="18">
        <v>207</v>
      </c>
      <c r="H8" s="18">
        <v>303</v>
      </c>
      <c r="I8" s="20">
        <f t="shared" si="22"/>
        <v>96</v>
      </c>
      <c r="J8" s="8">
        <f t="shared" si="23"/>
        <v>925</v>
      </c>
      <c r="K8" s="17">
        <v>943.7</v>
      </c>
      <c r="L8" s="10">
        <f t="shared" si="2"/>
        <v>6.5065850120000004</v>
      </c>
      <c r="M8" s="17">
        <v>1037.2</v>
      </c>
      <c r="N8" s="10">
        <f t="shared" si="3"/>
        <v>7.151245072</v>
      </c>
      <c r="O8" s="17">
        <v>5</v>
      </c>
      <c r="P8" s="11">
        <f t="shared" si="24"/>
        <v>4.2062856364244823E-3</v>
      </c>
      <c r="Q8" s="13">
        <f t="shared" si="20"/>
        <v>4.0323695047166534E-2</v>
      </c>
      <c r="R8" s="8">
        <f t="shared" si="25"/>
        <v>40.323695047166531</v>
      </c>
      <c r="S8" s="11">
        <f t="shared" si="26"/>
        <v>129.42417307611063</v>
      </c>
      <c r="T8" s="13">
        <f t="shared" si="6"/>
        <v>4.0323695047166534E-2</v>
      </c>
      <c r="U8" s="24">
        <v>0</v>
      </c>
      <c r="V8" s="24">
        <f t="shared" si="7"/>
        <v>0</v>
      </c>
      <c r="W8" s="13">
        <f t="shared" si="8"/>
        <v>6.8768858720115761E-2</v>
      </c>
      <c r="X8" s="24">
        <f t="shared" si="9"/>
        <v>21.918378675171137</v>
      </c>
      <c r="Y8" s="24">
        <f t="shared" si="10"/>
        <v>0.28668390439892855</v>
      </c>
      <c r="Z8" s="24">
        <f t="shared" si="11"/>
        <v>35.548804145467138</v>
      </c>
      <c r="AA8" s="24">
        <f t="shared" si="12"/>
        <v>39.064619940073776</v>
      </c>
      <c r="AB8" s="24">
        <f t="shared" si="13"/>
        <v>0</v>
      </c>
      <c r="AC8" s="24">
        <f t="shared" si="14"/>
        <v>0</v>
      </c>
      <c r="AD8" s="24">
        <f t="shared" si="15"/>
        <v>31.757001384755078</v>
      </c>
      <c r="AE8" s="24">
        <f t="shared" si="16"/>
        <v>0.34243046565403362</v>
      </c>
      <c r="AF8" s="24">
        <f t="shared" si="17"/>
        <v>0.42122730148882659</v>
      </c>
      <c r="AG8" s="24">
        <f t="shared" si="18"/>
        <v>0.23634223285713973</v>
      </c>
    </row>
    <row r="9" spans="1:35" x14ac:dyDescent="0.35">
      <c r="D9" s="15">
        <v>43069.534224537034</v>
      </c>
      <c r="E9" s="22">
        <f t="shared" si="21"/>
        <v>700.53422453703388</v>
      </c>
      <c r="F9" s="10">
        <f t="shared" si="19"/>
        <v>4.3611111002974212E-2</v>
      </c>
      <c r="G9" s="18">
        <v>303</v>
      </c>
      <c r="H9" s="18">
        <v>488</v>
      </c>
      <c r="I9" s="20">
        <f t="shared" si="22"/>
        <v>185</v>
      </c>
      <c r="J9" s="8">
        <f t="shared" si="23"/>
        <v>1110</v>
      </c>
      <c r="K9" s="17">
        <v>846.5</v>
      </c>
      <c r="L9" s="10">
        <f t="shared" si="2"/>
        <v>5.8364143400000001</v>
      </c>
      <c r="M9" s="17">
        <v>948.6</v>
      </c>
      <c r="N9" s="10">
        <f t="shared" si="3"/>
        <v>6.5403693360000004</v>
      </c>
      <c r="O9" s="17">
        <v>4.7</v>
      </c>
      <c r="P9" s="11">
        <f t="shared" si="24"/>
        <v>8.1146150016391458E-3</v>
      </c>
      <c r="Q9" s="13">
        <f t="shared" si="20"/>
        <v>4.843831004880568E-2</v>
      </c>
      <c r="R9" s="8">
        <f t="shared" si="25"/>
        <v>48.438310048805683</v>
      </c>
      <c r="S9" s="11">
        <f t="shared" si="26"/>
        <v>186.06760559449498</v>
      </c>
      <c r="T9" s="13">
        <f t="shared" si="6"/>
        <v>4.843831004880568E-2</v>
      </c>
      <c r="U9" s="24">
        <v>0</v>
      </c>
      <c r="V9" s="24">
        <f t="shared" si="7"/>
        <v>0</v>
      </c>
      <c r="W9" s="13">
        <f t="shared" si="8"/>
        <v>6.0654243718476608E-2</v>
      </c>
      <c r="X9" s="24">
        <f t="shared" si="9"/>
        <v>21.137673661615505</v>
      </c>
      <c r="Y9" s="24">
        <f t="shared" si="10"/>
        <v>0.28668390439892855</v>
      </c>
      <c r="Z9" s="24">
        <f t="shared" si="11"/>
        <v>35.548804145467138</v>
      </c>
      <c r="AA9" s="24">
        <f t="shared" si="12"/>
        <v>39.064619940073776</v>
      </c>
      <c r="AB9" s="24">
        <f t="shared" si="13"/>
        <v>0</v>
      </c>
      <c r="AC9" s="24">
        <f t="shared" si="14"/>
        <v>0</v>
      </c>
      <c r="AD9" s="24">
        <f t="shared" si="15"/>
        <v>32.537706398310711</v>
      </c>
      <c r="AE9" s="24">
        <f t="shared" si="16"/>
        <v>0.35084867800636954</v>
      </c>
      <c r="AF9" s="24">
        <f t="shared" si="17"/>
        <v>0.42122730148882659</v>
      </c>
      <c r="AG9" s="24">
        <f t="shared" si="18"/>
        <v>0.22792402050480381</v>
      </c>
    </row>
    <row r="10" spans="1:35" x14ac:dyDescent="0.35">
      <c r="D10" s="15">
        <v>43069.57230324074</v>
      </c>
      <c r="E10" s="22">
        <f t="shared" si="21"/>
        <v>700.57230324074044</v>
      </c>
      <c r="F10" s="10">
        <f t="shared" si="19"/>
        <v>0.91388888895744458</v>
      </c>
      <c r="G10" s="18">
        <v>100</v>
      </c>
      <c r="H10" s="18">
        <v>186</v>
      </c>
      <c r="I10" s="20">
        <f t="shared" si="22"/>
        <v>86</v>
      </c>
      <c r="J10" s="8">
        <f t="shared" si="23"/>
        <v>1196</v>
      </c>
      <c r="K10" s="17">
        <v>801.7</v>
      </c>
      <c r="L10" s="10">
        <f t="shared" si="2"/>
        <v>5.527529092</v>
      </c>
      <c r="M10" s="17">
        <v>794.4</v>
      </c>
      <c r="N10" s="10">
        <f t="shared" si="3"/>
        <v>5.4771973439999995</v>
      </c>
      <c r="O10" s="17">
        <v>4.5</v>
      </c>
      <c r="P10" s="11">
        <f t="shared" si="24"/>
        <v>3.7749166396672377E-3</v>
      </c>
      <c r="Q10" s="13">
        <f t="shared" si="20"/>
        <v>5.2213226688472919E-2</v>
      </c>
      <c r="R10" s="8">
        <f t="shared" si="25"/>
        <v>52.213226688472922</v>
      </c>
      <c r="S10" s="11">
        <f t="shared" si="26"/>
        <v>4.1306078728822548</v>
      </c>
      <c r="T10" s="13">
        <f t="shared" si="6"/>
        <v>5.2213226688472919E-2</v>
      </c>
      <c r="U10" s="24">
        <v>0</v>
      </c>
      <c r="V10" s="24">
        <f t="shared" si="7"/>
        <v>0</v>
      </c>
      <c r="W10" s="13">
        <f t="shared" si="8"/>
        <v>5.6879327078809369E-2</v>
      </c>
      <c r="X10" s="24">
        <f t="shared" si="9"/>
        <v>23.669785988653722</v>
      </c>
      <c r="Y10" s="24">
        <f t="shared" si="10"/>
        <v>0.28668390439892855</v>
      </c>
      <c r="Z10" s="24">
        <f t="shared" si="11"/>
        <v>35.548804145467138</v>
      </c>
      <c r="AA10" s="24">
        <f t="shared" si="12"/>
        <v>39.064619940073776</v>
      </c>
      <c r="AB10" s="24">
        <f t="shared" si="13"/>
        <v>0</v>
      </c>
      <c r="AC10" s="24">
        <f t="shared" si="14"/>
        <v>0</v>
      </c>
      <c r="AD10" s="24">
        <f t="shared" si="15"/>
        <v>30.005594071272505</v>
      </c>
      <c r="AE10" s="24">
        <f t="shared" si="16"/>
        <v>0.32354533180151507</v>
      </c>
      <c r="AF10" s="24">
        <f t="shared" si="17"/>
        <v>0.42122730148882659</v>
      </c>
      <c r="AG10" s="24">
        <f t="shared" si="18"/>
        <v>0.25522736670965845</v>
      </c>
    </row>
    <row r="11" spans="1:35" x14ac:dyDescent="0.35">
      <c r="D11" s="15">
        <v>43069.57372685185</v>
      </c>
      <c r="E11" s="22">
        <f t="shared" si="21"/>
        <v>700.57372685184964</v>
      </c>
      <c r="F11" s="10">
        <f t="shared" si="19"/>
        <v>3.416666662087664E-2</v>
      </c>
      <c r="G11" s="18">
        <v>186</v>
      </c>
      <c r="H11" s="18">
        <v>260</v>
      </c>
      <c r="I11" s="20">
        <f t="shared" si="22"/>
        <v>74</v>
      </c>
      <c r="J11" s="8">
        <f t="shared" si="23"/>
        <v>1270</v>
      </c>
      <c r="K11" s="17">
        <v>723.2</v>
      </c>
      <c r="L11" s="10">
        <f t="shared" si="2"/>
        <v>4.9862904320000005</v>
      </c>
      <c r="M11" s="17">
        <v>762.7</v>
      </c>
      <c r="N11" s="10">
        <f t="shared" si="3"/>
        <v>5.2586334519999998</v>
      </c>
      <c r="O11" s="17">
        <v>4.7</v>
      </c>
      <c r="P11" s="11">
        <f t="shared" si="24"/>
        <v>3.245846000655658E-3</v>
      </c>
      <c r="Q11" s="13">
        <f t="shared" si="20"/>
        <v>5.5459072689128579E-2</v>
      </c>
      <c r="R11" s="8">
        <f t="shared" si="25"/>
        <v>55.459072689128575</v>
      </c>
      <c r="S11" s="11">
        <f t="shared" si="26"/>
        <v>95.000370878216415</v>
      </c>
      <c r="T11" s="13">
        <f t="shared" si="6"/>
        <v>5.5459072689128579E-2</v>
      </c>
      <c r="U11" s="24">
        <v>0</v>
      </c>
      <c r="V11" s="24">
        <f t="shared" si="7"/>
        <v>0</v>
      </c>
      <c r="W11" s="13">
        <f t="shared" si="8"/>
        <v>5.3633481078153709E-2</v>
      </c>
      <c r="X11" s="24">
        <f t="shared" si="9"/>
        <v>23.246702424013247</v>
      </c>
      <c r="Y11" s="24">
        <f t="shared" si="10"/>
        <v>0.28668390439892855</v>
      </c>
      <c r="Z11" s="24">
        <f t="shared" si="11"/>
        <v>35.548804145467138</v>
      </c>
      <c r="AA11" s="24">
        <f t="shared" si="12"/>
        <v>39.064619940073776</v>
      </c>
      <c r="AB11" s="24">
        <f t="shared" si="13"/>
        <v>0</v>
      </c>
      <c r="AC11" s="24">
        <f t="shared" si="14"/>
        <v>0</v>
      </c>
      <c r="AD11" s="24">
        <f t="shared" si="15"/>
        <v>30.428677635912969</v>
      </c>
      <c r="AE11" s="24">
        <f t="shared" si="16"/>
        <v>0.32810737153238051</v>
      </c>
      <c r="AF11" s="24">
        <f t="shared" si="17"/>
        <v>0.42122730148882659</v>
      </c>
      <c r="AG11" s="24">
        <f t="shared" si="18"/>
        <v>0.25066532697879285</v>
      </c>
    </row>
    <row r="12" spans="1:35" x14ac:dyDescent="0.35">
      <c r="D12" s="15">
        <v>43069.647986111115</v>
      </c>
      <c r="E12" s="22">
        <f t="shared" si="21"/>
        <v>700.64798611111473</v>
      </c>
      <c r="F12" s="10">
        <f t="shared" si="19"/>
        <v>1.7822222223621793</v>
      </c>
      <c r="G12" s="18">
        <v>100</v>
      </c>
      <c r="H12" s="18">
        <v>621</v>
      </c>
      <c r="I12" s="20">
        <f t="shared" si="22"/>
        <v>521</v>
      </c>
      <c r="J12" s="8">
        <f t="shared" si="23"/>
        <v>1791</v>
      </c>
      <c r="K12" s="17">
        <v>714.5</v>
      </c>
      <c r="L12" s="10">
        <f t="shared" si="2"/>
        <v>4.9263060200000002</v>
      </c>
      <c r="M12" s="17">
        <v>725.24</v>
      </c>
      <c r="N12" s="10">
        <f t="shared" si="3"/>
        <v>5.0003557424</v>
      </c>
      <c r="O12" s="17">
        <v>7.4</v>
      </c>
      <c r="P12" s="11">
        <f t="shared" si="24"/>
        <v>2.2632578871522299E-2</v>
      </c>
      <c r="Q12" s="13">
        <f t="shared" si="20"/>
        <v>7.8091651560650871E-2</v>
      </c>
      <c r="R12" s="8">
        <f t="shared" si="25"/>
        <v>78.091651560650874</v>
      </c>
      <c r="S12" s="11">
        <f t="shared" si="26"/>
        <v>12.699077919432964</v>
      </c>
      <c r="T12" s="13">
        <f t="shared" si="6"/>
        <v>7.8091651560650871E-2</v>
      </c>
      <c r="U12" s="24">
        <v>0</v>
      </c>
      <c r="V12" s="24">
        <f t="shared" si="7"/>
        <v>0</v>
      </c>
      <c r="W12" s="13">
        <f t="shared" si="8"/>
        <v>3.1000902206631417E-2</v>
      </c>
      <c r="X12" s="24">
        <f t="shared" si="9"/>
        <v>14.130961100462303</v>
      </c>
      <c r="Y12" s="24">
        <f t="shared" si="10"/>
        <v>0.28668390439892855</v>
      </c>
      <c r="Z12" s="24">
        <f t="shared" si="11"/>
        <v>35.548804145467138</v>
      </c>
      <c r="AA12" s="24">
        <f t="shared" si="12"/>
        <v>39.064619940073776</v>
      </c>
      <c r="AB12" s="24">
        <f t="shared" si="13"/>
        <v>0</v>
      </c>
      <c r="AC12" s="24">
        <f t="shared" si="14"/>
        <v>0</v>
      </c>
      <c r="AD12" s="24">
        <f t="shared" si="15"/>
        <v>39.544418959463918</v>
      </c>
      <c r="AE12" s="24">
        <f t="shared" si="16"/>
        <v>0.4264008945381057</v>
      </c>
      <c r="AF12" s="24">
        <f t="shared" si="17"/>
        <v>0.42122730148882659</v>
      </c>
      <c r="AG12" s="24">
        <f t="shared" si="18"/>
        <v>0.15237180397306777</v>
      </c>
    </row>
    <row r="13" spans="1:35" x14ac:dyDescent="0.35">
      <c r="B13" t="s">
        <v>37</v>
      </c>
      <c r="D13" s="23">
        <v>43070.469236111108</v>
      </c>
      <c r="E13" s="22">
        <f t="shared" si="21"/>
        <v>701.46923611110833</v>
      </c>
      <c r="F13" s="10">
        <f t="shared" si="19"/>
        <v>19.709999999846332</v>
      </c>
      <c r="G13" s="18">
        <v>100</v>
      </c>
      <c r="H13" s="18">
        <v>114</v>
      </c>
      <c r="I13" s="20">
        <f t="shared" si="22"/>
        <v>14</v>
      </c>
      <c r="J13" s="21">
        <f t="shared" si="23"/>
        <v>1805</v>
      </c>
      <c r="K13" s="17">
        <v>664.8</v>
      </c>
      <c r="L13" s="10">
        <f t="shared" si="2"/>
        <v>4.5836364479999991</v>
      </c>
      <c r="M13" s="17">
        <v>665.7</v>
      </c>
      <c r="N13" s="10">
        <f t="shared" si="3"/>
        <v>4.589841732</v>
      </c>
      <c r="O13" s="17">
        <v>4.7</v>
      </c>
      <c r="P13" s="11">
        <f t="shared" si="24"/>
        <v>6.1407897309701648E-4</v>
      </c>
      <c r="Q13" s="13">
        <f t="shared" ref="Q13:Q15" si="27">Q12+P13</f>
        <v>7.8705730533747881E-2</v>
      </c>
      <c r="R13" s="21">
        <f t="shared" ref="R13:R15" si="28">Q13*1000</f>
        <v>78.705730533747882</v>
      </c>
      <c r="S13" s="11">
        <f t="shared" si="26"/>
        <v>3.1155706397859161E-2</v>
      </c>
      <c r="T13">
        <v>7.8091651560650871E-2</v>
      </c>
      <c r="U13" s="13">
        <f>Q13</f>
        <v>7.8705730533747881E-2</v>
      </c>
      <c r="V13" s="24">
        <f t="shared" si="7"/>
        <v>78.705730533747882</v>
      </c>
      <c r="W13" s="13">
        <f t="shared" si="8"/>
        <v>3.1000902206631417E-2</v>
      </c>
      <c r="X13" s="24">
        <f t="shared" si="9"/>
        <v>15.394829846025656</v>
      </c>
      <c r="Y13" s="24">
        <f t="shared" si="10"/>
        <v>0.20797817386518067</v>
      </c>
      <c r="Z13" s="24">
        <f t="shared" si="11"/>
        <v>25.789293559282402</v>
      </c>
      <c r="AA13" s="24">
        <f t="shared" si="12"/>
        <v>28.339883032178463</v>
      </c>
      <c r="AB13" s="24">
        <f t="shared" si="13"/>
        <v>8.5002188976447712</v>
      </c>
      <c r="AC13" s="24">
        <f t="shared" si="14"/>
        <v>8.5019192815010705</v>
      </c>
      <c r="AD13" s="24">
        <f t="shared" si="15"/>
        <v>49.005287121795874</v>
      </c>
      <c r="AE13" s="24">
        <f t="shared" si="16"/>
        <v>0.5284158628617196</v>
      </c>
      <c r="AF13" s="24">
        <f t="shared" si="17"/>
        <v>0.30558424662689737</v>
      </c>
      <c r="AG13" s="24">
        <f t="shared" si="18"/>
        <v>0.16599989051138297</v>
      </c>
    </row>
    <row r="14" spans="1:35" x14ac:dyDescent="0.35">
      <c r="D14" s="15">
        <v>43070.556793981479</v>
      </c>
      <c r="E14" s="22">
        <f t="shared" si="21"/>
        <v>701.55679398147913</v>
      </c>
      <c r="F14" s="10">
        <f t="shared" si="19"/>
        <v>2.1013888888992369</v>
      </c>
      <c r="G14" s="18">
        <v>100</v>
      </c>
      <c r="H14" s="18">
        <v>165</v>
      </c>
      <c r="I14" s="20">
        <f t="shared" si="22"/>
        <v>65</v>
      </c>
      <c r="J14" s="21">
        <f t="shared" si="23"/>
        <v>1870</v>
      </c>
      <c r="K14" s="17">
        <v>673.9</v>
      </c>
      <c r="L14" s="10">
        <f t="shared" si="2"/>
        <v>4.6463787639999996</v>
      </c>
      <c r="M14" s="17">
        <v>675.1</v>
      </c>
      <c r="N14" s="10">
        <f t="shared" si="3"/>
        <v>4.6546524759999999</v>
      </c>
      <c r="O14" s="17">
        <v>4.8</v>
      </c>
      <c r="P14" s="11">
        <f t="shared" si="24"/>
        <v>2.8500551933480817E-3</v>
      </c>
      <c r="Q14" s="13">
        <f t="shared" si="27"/>
        <v>8.1555785727095959E-2</v>
      </c>
      <c r="R14" s="21">
        <f t="shared" si="28"/>
        <v>81.555785727095952</v>
      </c>
      <c r="S14" s="11">
        <f t="shared" si="26"/>
        <v>1.3562721343030495</v>
      </c>
      <c r="T14" s="13">
        <f>T13</f>
        <v>7.8091651560650871E-2</v>
      </c>
      <c r="U14" s="13">
        <f>U13+P14</f>
        <v>8.1555785727095959E-2</v>
      </c>
      <c r="V14" s="24">
        <f t="shared" si="7"/>
        <v>81.555785727095952</v>
      </c>
      <c r="W14" s="13">
        <f t="shared" si="8"/>
        <v>3.1000902206631417E-2</v>
      </c>
      <c r="X14" s="24">
        <f t="shared" si="9"/>
        <v>15.18047434231859</v>
      </c>
      <c r="Y14" s="24">
        <f t="shared" si="10"/>
        <v>0.20512811867183259</v>
      </c>
      <c r="Z14" s="24">
        <f t="shared" si="11"/>
        <v>25.435886715307241</v>
      </c>
      <c r="AA14" s="24">
        <f t="shared" si="12"/>
        <v>27.951523862974991</v>
      </c>
      <c r="AB14" s="24">
        <f t="shared" si="13"/>
        <v>8.8080248585263643</v>
      </c>
      <c r="AC14" s="24">
        <f t="shared" si="14"/>
        <v>8.8097868158895416</v>
      </c>
      <c r="AD14" s="24">
        <f t="shared" si="15"/>
        <v>49.608001794706411</v>
      </c>
      <c r="AE14" s="24">
        <f t="shared" si="16"/>
        <v>0.53491483496556413</v>
      </c>
      <c r="AF14" s="24">
        <f t="shared" si="17"/>
        <v>0.30139663427835878</v>
      </c>
      <c r="AG14" s="24">
        <f t="shared" si="18"/>
        <v>0.16368853075607712</v>
      </c>
    </row>
    <row r="15" spans="1:35" x14ac:dyDescent="0.35">
      <c r="D15" s="15">
        <v>43070.713703703703</v>
      </c>
      <c r="E15" s="22">
        <f t="shared" si="21"/>
        <v>701.71370370370278</v>
      </c>
      <c r="F15" s="10">
        <f t="shared" si="19"/>
        <v>3.7658333333674818</v>
      </c>
      <c r="G15" s="18">
        <v>100</v>
      </c>
      <c r="H15" s="18">
        <v>157</v>
      </c>
      <c r="I15" s="20">
        <f t="shared" si="22"/>
        <v>57</v>
      </c>
      <c r="J15" s="21">
        <f t="shared" si="23"/>
        <v>1927</v>
      </c>
      <c r="K15" s="17">
        <v>670.6</v>
      </c>
      <c r="L15" s="10">
        <f t="shared" si="2"/>
        <v>4.623626056</v>
      </c>
      <c r="M15" s="17">
        <v>672.01</v>
      </c>
      <c r="N15" s="10">
        <f t="shared" si="3"/>
        <v>4.6333476675999998</v>
      </c>
      <c r="O15" s="17">
        <v>7.7</v>
      </c>
      <c r="P15" s="11">
        <f t="shared" si="24"/>
        <v>2.4734721209784946E-3</v>
      </c>
      <c r="Q15" s="13">
        <f t="shared" si="27"/>
        <v>8.4029257848074454E-2</v>
      </c>
      <c r="R15" s="21">
        <f t="shared" si="28"/>
        <v>84.029257848074451</v>
      </c>
      <c r="S15" s="11">
        <f t="shared" si="26"/>
        <v>0.65681932842382784</v>
      </c>
      <c r="T15" s="13">
        <f t="shared" ref="T15:T73" si="29">T14</f>
        <v>7.8091651560650871E-2</v>
      </c>
      <c r="U15" s="13">
        <f t="shared" ref="U15:U73" si="30">U14+P15</f>
        <v>8.4029257848074454E-2</v>
      </c>
      <c r="V15" s="24">
        <f t="shared" si="7"/>
        <v>84.029257848074451</v>
      </c>
      <c r="W15" s="13">
        <f t="shared" si="8"/>
        <v>3.1000902206631417E-2</v>
      </c>
      <c r="X15" s="24">
        <f t="shared" si="9"/>
        <v>15.250276377582596</v>
      </c>
      <c r="Y15" s="24">
        <f t="shared" si="10"/>
        <v>0.20265464655085408</v>
      </c>
      <c r="Z15" s="24">
        <f t="shared" si="11"/>
        <v>25.129176172305904</v>
      </c>
      <c r="AA15" s="24">
        <f t="shared" si="12"/>
        <v>27.614479310226269</v>
      </c>
      <c r="AB15" s="24">
        <f t="shared" si="13"/>
        <v>9.0751598475920421</v>
      </c>
      <c r="AC15" s="24">
        <f t="shared" si="14"/>
        <v>9.0769752426405699</v>
      </c>
      <c r="AD15" s="24">
        <f t="shared" si="15"/>
        <v>49.875244312191128</v>
      </c>
      <c r="AE15" s="24">
        <f t="shared" si="16"/>
        <v>0.53779646659684199</v>
      </c>
      <c r="AF15" s="24">
        <f t="shared" si="17"/>
        <v>0.29776233890690396</v>
      </c>
      <c r="AG15" s="24">
        <f t="shared" si="18"/>
        <v>0.164441194496254</v>
      </c>
    </row>
    <row r="16" spans="1:35" x14ac:dyDescent="0.35">
      <c r="D16" s="15">
        <v>43073.381898148145</v>
      </c>
      <c r="E16" s="22">
        <f t="shared" ref="E16:E19" si="31">D16-(115*365+29)-365</f>
        <v>704.38189814814541</v>
      </c>
      <c r="F16" s="10">
        <f t="shared" si="19"/>
        <v>64.036666666623205</v>
      </c>
      <c r="G16" s="18">
        <v>100</v>
      </c>
      <c r="H16" s="18">
        <v>142</v>
      </c>
      <c r="I16" s="20">
        <f t="shared" si="22"/>
        <v>42</v>
      </c>
      <c r="J16" s="21">
        <f t="shared" si="23"/>
        <v>1969</v>
      </c>
      <c r="K16" s="17">
        <v>667.1</v>
      </c>
      <c r="L16" s="10">
        <f t="shared" si="2"/>
        <v>4.5994943959999999</v>
      </c>
      <c r="M16" s="17">
        <v>668.6</v>
      </c>
      <c r="N16" s="10">
        <f t="shared" si="3"/>
        <v>4.6098365360000004</v>
      </c>
      <c r="O16" s="17">
        <v>8</v>
      </c>
      <c r="P16" s="11">
        <f t="shared" si="24"/>
        <v>1.820613651164923E-3</v>
      </c>
      <c r="Q16" s="13">
        <f t="shared" ref="Q16:Q19" si="32">Q15+P16</f>
        <v>8.584987149923938E-2</v>
      </c>
      <c r="R16" s="21">
        <f t="shared" ref="R16:R19" si="33">Q16*1000</f>
        <v>85.849871499239384</v>
      </c>
      <c r="S16" s="11">
        <f t="shared" si="26"/>
        <v>2.8430799820407453E-2</v>
      </c>
      <c r="T16" s="13">
        <f t="shared" si="29"/>
        <v>7.8091651560650871E-2</v>
      </c>
      <c r="U16" s="13">
        <f t="shared" si="30"/>
        <v>8.584987149923938E-2</v>
      </c>
      <c r="V16" s="24">
        <f t="shared" si="7"/>
        <v>85.849871499239384</v>
      </c>
      <c r="W16" s="13">
        <f t="shared" si="8"/>
        <v>3.1000902206631417E-2</v>
      </c>
      <c r="X16" s="24">
        <f t="shared" si="9"/>
        <v>15.328055980405741</v>
      </c>
      <c r="Y16" s="24">
        <f t="shared" si="10"/>
        <v>0.20083403289968915</v>
      </c>
      <c r="Z16" s="24">
        <f t="shared" si="11"/>
        <v>24.903420079561457</v>
      </c>
      <c r="AA16" s="24">
        <f t="shared" si="12"/>
        <v>27.366395691825776</v>
      </c>
      <c r="AB16" s="24">
        <f t="shared" si="13"/>
        <v>9.2717861219178541</v>
      </c>
      <c r="AC16" s="24">
        <f t="shared" si="14"/>
        <v>9.2736408500878706</v>
      </c>
      <c r="AD16" s="24">
        <f t="shared" si="15"/>
        <v>50.045548327768486</v>
      </c>
      <c r="AE16" s="24">
        <f t="shared" si="16"/>
        <v>0.53963282648014332</v>
      </c>
      <c r="AF16" s="24">
        <f t="shared" si="17"/>
        <v>0.29508729449887616</v>
      </c>
      <c r="AG16" s="24">
        <f t="shared" si="18"/>
        <v>0.16527987902098062</v>
      </c>
    </row>
    <row r="17" spans="4:33" x14ac:dyDescent="0.35">
      <c r="D17" s="15">
        <v>43073.600277777776</v>
      </c>
      <c r="E17" s="22">
        <f t="shared" si="31"/>
        <v>704.60027777777577</v>
      </c>
      <c r="F17" s="10">
        <f t="shared" si="19"/>
        <v>5.2411111111287028</v>
      </c>
      <c r="G17" s="18">
        <v>100</v>
      </c>
      <c r="H17" s="18">
        <v>156</v>
      </c>
      <c r="I17" s="20">
        <f t="shared" si="22"/>
        <v>56</v>
      </c>
      <c r="J17" s="21">
        <f t="shared" si="23"/>
        <v>2025</v>
      </c>
      <c r="K17" s="17">
        <v>656.2</v>
      </c>
      <c r="L17" s="10">
        <f t="shared" si="2"/>
        <v>4.5243415120000003</v>
      </c>
      <c r="M17" s="17">
        <v>657.4</v>
      </c>
      <c r="N17" s="10">
        <f t="shared" si="3"/>
        <v>4.5326152239999997</v>
      </c>
      <c r="O17" s="17">
        <v>4.5</v>
      </c>
      <c r="P17" s="11">
        <f t="shared" si="24"/>
        <v>2.4580852537368055E-3</v>
      </c>
      <c r="Q17" s="13">
        <f t="shared" si="32"/>
        <v>8.8307956752976188E-2</v>
      </c>
      <c r="R17" s="21">
        <f t="shared" si="33"/>
        <v>88.307956752976182</v>
      </c>
      <c r="S17" s="11">
        <f t="shared" si="26"/>
        <v>0.46900079040824666</v>
      </c>
      <c r="T17" s="13">
        <f t="shared" si="29"/>
        <v>7.8091651560650871E-2</v>
      </c>
      <c r="U17" s="13">
        <f t="shared" si="30"/>
        <v>8.8307956752976188E-2</v>
      </c>
      <c r="V17" s="24">
        <f t="shared" si="7"/>
        <v>88.307956752976182</v>
      </c>
      <c r="W17" s="13">
        <f t="shared" si="8"/>
        <v>3.1000902206631417E-2</v>
      </c>
      <c r="X17" s="24">
        <f t="shared" si="9"/>
        <v>15.589197183600975</v>
      </c>
      <c r="Y17" s="24">
        <f t="shared" si="10"/>
        <v>0.19837594764595234</v>
      </c>
      <c r="Z17" s="24">
        <f t="shared" si="11"/>
        <v>24.598617508098091</v>
      </c>
      <c r="AA17" s="24">
        <f t="shared" si="12"/>
        <v>27.0314478110968</v>
      </c>
      <c r="AB17" s="24">
        <f t="shared" si="13"/>
        <v>9.5372593293214294</v>
      </c>
      <c r="AC17" s="24">
        <f t="shared" si="14"/>
        <v>9.53916716275398</v>
      </c>
      <c r="AD17" s="24">
        <f t="shared" si="15"/>
        <v>50.119355005302225</v>
      </c>
      <c r="AE17" s="24">
        <f t="shared" si="16"/>
        <v>0.54042867161205765</v>
      </c>
      <c r="AF17" s="24">
        <f t="shared" si="17"/>
        <v>0.29147560719319388</v>
      </c>
      <c r="AG17" s="24">
        <f t="shared" si="18"/>
        <v>0.1680957211947485</v>
      </c>
    </row>
    <row r="18" spans="4:33" x14ac:dyDescent="0.35">
      <c r="D18" s="15">
        <v>43073.640289351853</v>
      </c>
      <c r="E18" s="22">
        <f t="shared" si="31"/>
        <v>704.64028935185343</v>
      </c>
      <c r="F18" s="10">
        <f t="shared" si="19"/>
        <v>0.96027777786366642</v>
      </c>
      <c r="G18" s="18">
        <v>100</v>
      </c>
      <c r="H18" s="18">
        <v>195</v>
      </c>
      <c r="I18" s="20">
        <f t="shared" si="22"/>
        <v>95</v>
      </c>
      <c r="J18" s="21">
        <f t="shared" si="23"/>
        <v>2120</v>
      </c>
      <c r="K18" s="17">
        <v>641.70000000000005</v>
      </c>
      <c r="L18" s="10">
        <f t="shared" si="2"/>
        <v>4.424367492</v>
      </c>
      <c r="M18" s="17">
        <v>642.79999999999995</v>
      </c>
      <c r="N18" s="10">
        <f t="shared" si="3"/>
        <v>4.4319517279999996</v>
      </c>
      <c r="O18" s="17">
        <v>7.67</v>
      </c>
      <c r="P18" s="11">
        <f t="shared" si="24"/>
        <v>4.1228939366664908E-3</v>
      </c>
      <c r="Q18" s="13">
        <f t="shared" si="32"/>
        <v>9.2430850689642685E-2</v>
      </c>
      <c r="R18" s="21">
        <f t="shared" si="33"/>
        <v>92.430850689642682</v>
      </c>
      <c r="S18" s="11">
        <f t="shared" si="26"/>
        <v>4.2934388691558691</v>
      </c>
      <c r="T18" s="13">
        <f t="shared" si="29"/>
        <v>7.8091651560650871E-2</v>
      </c>
      <c r="U18" s="13">
        <f t="shared" si="30"/>
        <v>9.2430850689642685E-2</v>
      </c>
      <c r="V18" s="24">
        <f t="shared" si="7"/>
        <v>92.430850689642682</v>
      </c>
      <c r="W18" s="13">
        <f t="shared" si="8"/>
        <v>3.1000902206631417E-2</v>
      </c>
      <c r="X18" s="24">
        <f t="shared" si="9"/>
        <v>15.943276646700809</v>
      </c>
      <c r="Y18" s="24">
        <f t="shared" si="10"/>
        <v>0.19425305370928586</v>
      </c>
      <c r="Z18" s="24">
        <f t="shared" si="11"/>
        <v>24.087378659951447</v>
      </c>
      <c r="AA18" s="24">
        <f t="shared" si="12"/>
        <v>26.469646879067525</v>
      </c>
      <c r="AB18" s="24">
        <f t="shared" si="13"/>
        <v>9.9825318744814098</v>
      </c>
      <c r="AC18" s="24">
        <f t="shared" si="14"/>
        <v>9.9845287802374578</v>
      </c>
      <c r="AD18" s="24">
        <f t="shared" si="15"/>
        <v>50.32707647423166</v>
      </c>
      <c r="AE18" s="24">
        <f t="shared" si="16"/>
        <v>0.54266849767340586</v>
      </c>
      <c r="AF18" s="24">
        <f t="shared" si="17"/>
        <v>0.28541780115449134</v>
      </c>
      <c r="AG18" s="24">
        <f t="shared" si="18"/>
        <v>0.17191370117210275</v>
      </c>
    </row>
    <row r="19" spans="4:33" x14ac:dyDescent="0.35">
      <c r="D19" s="15">
        <v>43073.705775462964</v>
      </c>
      <c r="E19" s="22">
        <f t="shared" si="31"/>
        <v>704.70577546296408</v>
      </c>
      <c r="F19" s="10">
        <f t="shared" si="19"/>
        <v>1.5716666666558012</v>
      </c>
      <c r="G19" s="18">
        <v>100</v>
      </c>
      <c r="H19" s="18">
        <v>190</v>
      </c>
      <c r="I19" s="20">
        <f t="shared" si="22"/>
        <v>90</v>
      </c>
      <c r="J19" s="21">
        <f t="shared" si="23"/>
        <v>2210</v>
      </c>
      <c r="K19" s="17">
        <v>631.6</v>
      </c>
      <c r="L19" s="10">
        <f t="shared" si="2"/>
        <v>4.3547304159999998</v>
      </c>
      <c r="M19" s="17">
        <v>632.70000000000005</v>
      </c>
      <c r="N19" s="10">
        <f t="shared" si="3"/>
        <v>4.3623146520000002</v>
      </c>
      <c r="O19" s="17">
        <v>7.8</v>
      </c>
      <c r="P19" s="11">
        <f t="shared" si="24"/>
        <v>3.9040921975823212E-3</v>
      </c>
      <c r="Q19" s="13">
        <f t="shared" si="32"/>
        <v>9.6334942887225009E-2</v>
      </c>
      <c r="R19" s="21">
        <f t="shared" si="33"/>
        <v>96.334942887225012</v>
      </c>
      <c r="S19" s="11">
        <f t="shared" si="26"/>
        <v>2.4840459369730508</v>
      </c>
      <c r="T19" s="13">
        <f t="shared" si="29"/>
        <v>7.8091651560650871E-2</v>
      </c>
      <c r="U19" s="13">
        <f t="shared" si="30"/>
        <v>9.6334942887225009E-2</v>
      </c>
      <c r="V19" s="24">
        <f t="shared" si="7"/>
        <v>96.334942887225012</v>
      </c>
      <c r="W19" s="13">
        <f t="shared" si="8"/>
        <v>3.1000902206631417E-2</v>
      </c>
      <c r="X19" s="24">
        <f t="shared" si="9"/>
        <v>16.197784461038847</v>
      </c>
      <c r="Y19" s="24">
        <f t="shared" si="10"/>
        <v>0.19034896151170355</v>
      </c>
      <c r="Z19" s="24">
        <f t="shared" si="11"/>
        <v>23.603271227451241</v>
      </c>
      <c r="AA19" s="24">
        <f t="shared" si="12"/>
        <v>25.937660689506856</v>
      </c>
      <c r="AB19" s="24">
        <f t="shared" si="13"/>
        <v>10.4041738318203</v>
      </c>
      <c r="AC19" s="24">
        <f t="shared" si="14"/>
        <v>10.406255082836868</v>
      </c>
      <c r="AD19" s="24">
        <f t="shared" si="15"/>
        <v>50.604554849454289</v>
      </c>
      <c r="AE19" s="24">
        <f t="shared" si="16"/>
        <v>0.54566050085674245</v>
      </c>
      <c r="AF19" s="24">
        <f t="shared" si="17"/>
        <v>0.27968148252649189</v>
      </c>
      <c r="AG19" s="24">
        <f t="shared" si="18"/>
        <v>0.17465801661676567</v>
      </c>
    </row>
    <row r="20" spans="4:33" x14ac:dyDescent="0.35">
      <c r="D20" s="15">
        <v>43074.498888888891</v>
      </c>
      <c r="E20" s="25">
        <f t="shared" ref="E20:E27" si="34">D20-(115*365+29)-365</f>
        <v>705.49888888889109</v>
      </c>
      <c r="F20" s="10">
        <f t="shared" si="19"/>
        <v>19.034722222248092</v>
      </c>
      <c r="G20" s="18">
        <v>100</v>
      </c>
      <c r="H20" s="18">
        <v>192</v>
      </c>
      <c r="I20" s="20">
        <f t="shared" si="22"/>
        <v>92</v>
      </c>
      <c r="J20" s="24">
        <f t="shared" si="23"/>
        <v>2302</v>
      </c>
      <c r="K20" s="17">
        <v>631.79999999999995</v>
      </c>
      <c r="L20" s="10">
        <f t="shared" si="2"/>
        <v>4.3561093679999994</v>
      </c>
      <c r="M20" s="17">
        <v>632.79999999999995</v>
      </c>
      <c r="N20" s="10">
        <f t="shared" si="3"/>
        <v>4.3630041279999991</v>
      </c>
      <c r="O20" s="17">
        <v>4.4000000000000004</v>
      </c>
      <c r="P20" s="11">
        <f t="shared" si="24"/>
        <v>4.0397378917828332E-3</v>
      </c>
      <c r="Q20" s="13">
        <f t="shared" ref="Q20:Q27" si="35">Q19+P20</f>
        <v>0.10037468077900784</v>
      </c>
      <c r="R20" s="24">
        <f t="shared" ref="R20:R27" si="36">Q20*1000</f>
        <v>100.37468077900783</v>
      </c>
      <c r="S20" s="11">
        <f t="shared" si="26"/>
        <v>0.212229936671265</v>
      </c>
      <c r="T20" s="13">
        <f t="shared" si="29"/>
        <v>7.8091651560650871E-2</v>
      </c>
      <c r="U20" s="13">
        <f t="shared" si="30"/>
        <v>0.10037468077900784</v>
      </c>
      <c r="V20" s="24">
        <f t="shared" si="7"/>
        <v>100.37468077900783</v>
      </c>
      <c r="W20" s="13">
        <f t="shared" si="8"/>
        <v>3.1000902206631417E-2</v>
      </c>
      <c r="X20" s="24">
        <f t="shared" si="9"/>
        <v>16.195224760586729</v>
      </c>
      <c r="Y20" s="24">
        <f t="shared" si="10"/>
        <v>0.18630922361992069</v>
      </c>
      <c r="Z20" s="24">
        <f t="shared" si="11"/>
        <v>23.102343728870167</v>
      </c>
      <c r="AA20" s="24">
        <f t="shared" si="12"/>
        <v>25.387190910846336</v>
      </c>
      <c r="AB20" s="24">
        <f t="shared" si="13"/>
        <v>10.840465524132847</v>
      </c>
      <c r="AC20" s="24">
        <f t="shared" si="14"/>
        <v>10.842634050943035</v>
      </c>
      <c r="AD20" s="24">
        <f t="shared" si="15"/>
        <v>51.157584328566934</v>
      </c>
      <c r="AE20" s="24">
        <f t="shared" si="16"/>
        <v>0.55162372577708574</v>
      </c>
      <c r="AF20" s="24">
        <f t="shared" si="17"/>
        <v>0.27374585843051907</v>
      </c>
      <c r="AG20" s="24">
        <f t="shared" si="18"/>
        <v>0.17463041579239519</v>
      </c>
    </row>
    <row r="21" spans="4:33" x14ac:dyDescent="0.35">
      <c r="D21" s="15">
        <v>43074.499930555554</v>
      </c>
      <c r="E21" s="25">
        <f t="shared" si="34"/>
        <v>705.49993055555387</v>
      </c>
      <c r="F21" s="10">
        <f t="shared" si="19"/>
        <v>2.4999999906867743E-2</v>
      </c>
      <c r="G21" s="18">
        <v>192</v>
      </c>
      <c r="H21" s="18">
        <v>280</v>
      </c>
      <c r="I21" s="20">
        <f t="shared" si="22"/>
        <v>88</v>
      </c>
      <c r="J21" s="24">
        <f t="shared" si="23"/>
        <v>2390</v>
      </c>
      <c r="K21" s="17">
        <v>596.20000000000005</v>
      </c>
      <c r="L21" s="10">
        <f t="shared" si="2"/>
        <v>4.1106559120000004</v>
      </c>
      <c r="M21" s="17">
        <v>596.70000000000005</v>
      </c>
      <c r="N21" s="10">
        <f t="shared" si="3"/>
        <v>4.1141032920000002</v>
      </c>
      <c r="O21" s="17">
        <v>4.5199999999999996</v>
      </c>
      <c r="P21" s="11">
        <f t="shared" si="24"/>
        <v>3.8624271759901347E-3</v>
      </c>
      <c r="Q21" s="13">
        <f t="shared" si="35"/>
        <v>0.10423710795499798</v>
      </c>
      <c r="R21" s="24">
        <f t="shared" si="36"/>
        <v>104.23710795499798</v>
      </c>
      <c r="S21" s="11">
        <f t="shared" si="26"/>
        <v>154.49708761515188</v>
      </c>
      <c r="T21" s="13">
        <f t="shared" si="29"/>
        <v>7.8091651560650871E-2</v>
      </c>
      <c r="U21" s="13">
        <f t="shared" si="30"/>
        <v>0.10423710795499798</v>
      </c>
      <c r="V21" s="24">
        <f t="shared" si="7"/>
        <v>104.23710795499798</v>
      </c>
      <c r="W21" s="13">
        <f t="shared" si="8"/>
        <v>3.1000902206631417E-2</v>
      </c>
      <c r="X21" s="24">
        <f t="shared" si="9"/>
        <v>17.175026359140741</v>
      </c>
      <c r="Y21" s="24">
        <f t="shared" si="10"/>
        <v>0.18244679644393058</v>
      </c>
      <c r="Z21" s="24">
        <f t="shared" si="11"/>
        <v>22.623402759047391</v>
      </c>
      <c r="AA21" s="24">
        <f t="shared" si="12"/>
        <v>24.860882152799331</v>
      </c>
      <c r="AB21" s="24">
        <f t="shared" si="13"/>
        <v>11.257607659139779</v>
      </c>
      <c r="AC21" s="24">
        <f t="shared" si="14"/>
        <v>11.259859631065993</v>
      </c>
      <c r="AD21" s="24">
        <f t="shared" si="15"/>
        <v>50.704091488059916</v>
      </c>
      <c r="AE21" s="24">
        <f t="shared" si="16"/>
        <v>0.54673378788074101</v>
      </c>
      <c r="AF21" s="24">
        <f t="shared" si="17"/>
        <v>0.26807075860253754</v>
      </c>
      <c r="AG21" s="24">
        <f t="shared" si="18"/>
        <v>0.1851954535167214</v>
      </c>
    </row>
    <row r="22" spans="4:33" x14ac:dyDescent="0.35">
      <c r="D22" s="15">
        <v>43074.500949074078</v>
      </c>
      <c r="E22" s="25">
        <f t="shared" si="34"/>
        <v>705.50094907407765</v>
      </c>
      <c r="F22" s="10">
        <f t="shared" si="19"/>
        <v>2.4444444570690393E-2</v>
      </c>
      <c r="G22" s="18">
        <v>280</v>
      </c>
      <c r="H22" s="18">
        <v>367</v>
      </c>
      <c r="I22" s="20">
        <f t="shared" si="22"/>
        <v>87</v>
      </c>
      <c r="J22" s="24">
        <f t="shared" si="23"/>
        <v>2477</v>
      </c>
      <c r="K22" s="17">
        <v>569.5</v>
      </c>
      <c r="L22" s="10">
        <f t="shared" si="2"/>
        <v>3.92656582</v>
      </c>
      <c r="M22" s="17">
        <v>569.70000000000005</v>
      </c>
      <c r="N22" s="10">
        <f t="shared" si="3"/>
        <v>3.927944772</v>
      </c>
      <c r="O22" s="17">
        <v>4.5</v>
      </c>
      <c r="P22" s="11">
        <f t="shared" si="24"/>
        <v>3.8188110191982516E-3</v>
      </c>
      <c r="Q22" s="13">
        <f t="shared" si="35"/>
        <v>0.10805591897419622</v>
      </c>
      <c r="R22" s="24">
        <f t="shared" si="36"/>
        <v>108.05591897419623</v>
      </c>
      <c r="S22" s="11">
        <f t="shared" si="26"/>
        <v>156.22408634218337</v>
      </c>
      <c r="T22" s="13">
        <f t="shared" si="29"/>
        <v>7.8091651560650871E-2</v>
      </c>
      <c r="U22" s="13">
        <f t="shared" si="30"/>
        <v>0.10805591897419622</v>
      </c>
      <c r="V22" s="24">
        <f t="shared" si="7"/>
        <v>108.05591897419623</v>
      </c>
      <c r="W22" s="13">
        <f t="shared" si="8"/>
        <v>3.1000902206631417E-2</v>
      </c>
      <c r="X22" s="24">
        <f t="shared" si="9"/>
        <v>17.989008651043147</v>
      </c>
      <c r="Y22" s="24">
        <f t="shared" si="10"/>
        <v>0.17862798542473232</v>
      </c>
      <c r="Z22" s="24">
        <f t="shared" si="11"/>
        <v>22.149870192666807</v>
      </c>
      <c r="AA22" s="24">
        <f t="shared" si="12"/>
        <v>24.34051669523825</v>
      </c>
      <c r="AB22" s="24">
        <f t="shared" si="13"/>
        <v>11.670039249213191</v>
      </c>
      <c r="AC22" s="24">
        <f t="shared" si="14"/>
        <v>11.672373723957984</v>
      </c>
      <c r="AD22" s="24">
        <f t="shared" si="15"/>
        <v>50.410474653718595</v>
      </c>
      <c r="AE22" s="24">
        <f t="shared" si="16"/>
        <v>0.54356776637609017</v>
      </c>
      <c r="AF22" s="24">
        <f t="shared" si="17"/>
        <v>0.26245974439549546</v>
      </c>
      <c r="AG22" s="24">
        <f t="shared" si="18"/>
        <v>0.19397248922841437</v>
      </c>
    </row>
    <row r="23" spans="4:33" x14ac:dyDescent="0.35">
      <c r="D23" s="15">
        <v>43074.567210648151</v>
      </c>
      <c r="E23" s="25">
        <f t="shared" si="34"/>
        <v>705.56721064815065</v>
      </c>
      <c r="F23" s="10">
        <f t="shared" si="19"/>
        <v>1.5902777777519077</v>
      </c>
      <c r="G23" s="18">
        <v>100</v>
      </c>
      <c r="H23" s="18">
        <v>193</v>
      </c>
      <c r="I23" s="20">
        <f t="shared" si="22"/>
        <v>93</v>
      </c>
      <c r="J23" s="24">
        <f t="shared" si="23"/>
        <v>2570</v>
      </c>
      <c r="K23" s="17">
        <v>595.29999999999995</v>
      </c>
      <c r="L23" s="10">
        <f t="shared" si="2"/>
        <v>4.1044506279999995</v>
      </c>
      <c r="M23" s="17">
        <v>596.29999999999995</v>
      </c>
      <c r="N23" s="10">
        <f t="shared" si="3"/>
        <v>4.1113453879999993</v>
      </c>
      <c r="O23" s="17">
        <v>4.8</v>
      </c>
      <c r="P23" s="11">
        <f t="shared" si="24"/>
        <v>4.0777712766364863E-3</v>
      </c>
      <c r="Q23" s="13">
        <f t="shared" si="35"/>
        <v>0.11213369025083271</v>
      </c>
      <c r="R23" s="24">
        <f t="shared" si="36"/>
        <v>112.13369025083271</v>
      </c>
      <c r="S23" s="11">
        <f t="shared" si="26"/>
        <v>2.5641880517257918</v>
      </c>
      <c r="T23" s="13">
        <f t="shared" si="29"/>
        <v>7.8091651560650871E-2</v>
      </c>
      <c r="U23" s="13">
        <f t="shared" si="30"/>
        <v>0.11213369025083271</v>
      </c>
      <c r="V23" s="24">
        <f t="shared" si="7"/>
        <v>112.13369025083271</v>
      </c>
      <c r="W23" s="13">
        <f t="shared" si="8"/>
        <v>3.1000902206631417E-2</v>
      </c>
      <c r="X23" s="24">
        <f t="shared" si="9"/>
        <v>17.18654742327567</v>
      </c>
      <c r="Y23" s="24">
        <f t="shared" si="10"/>
        <v>0.17455021414809585</v>
      </c>
      <c r="Z23" s="24">
        <f t="shared" si="11"/>
        <v>21.644226554363886</v>
      </c>
      <c r="AA23" s="24">
        <f t="shared" si="12"/>
        <v>23.784864345454817</v>
      </c>
      <c r="AB23" s="24">
        <f t="shared" si="13"/>
        <v>12.110438547089931</v>
      </c>
      <c r="AC23" s="24">
        <f t="shared" si="14"/>
        <v>12.112861119313793</v>
      </c>
      <c r="AD23" s="24">
        <f t="shared" si="15"/>
        <v>51.768588231269504</v>
      </c>
      <c r="AE23" s="24">
        <f t="shared" si="16"/>
        <v>0.55821207926751681</v>
      </c>
      <c r="AF23" s="24">
        <f t="shared" si="17"/>
        <v>0.25646823749681713</v>
      </c>
      <c r="AG23" s="24">
        <f t="shared" si="18"/>
        <v>0.18531968323566606</v>
      </c>
    </row>
    <row r="24" spans="4:33" x14ac:dyDescent="0.35">
      <c r="D24" s="15">
        <v>43074.56832175926</v>
      </c>
      <c r="E24" s="25">
        <f t="shared" si="34"/>
        <v>705.56832175925956</v>
      </c>
      <c r="F24" s="10">
        <f t="shared" si="19"/>
        <v>2.6666666613891721E-2</v>
      </c>
      <c r="G24" s="18">
        <v>193</v>
      </c>
      <c r="H24" s="18">
        <v>255</v>
      </c>
      <c r="I24" s="20">
        <f t="shared" si="22"/>
        <v>62</v>
      </c>
      <c r="J24" s="24">
        <f t="shared" si="23"/>
        <v>2632</v>
      </c>
      <c r="K24" s="17">
        <v>565.6</v>
      </c>
      <c r="L24" s="10">
        <f t="shared" si="2"/>
        <v>3.8996762560000002</v>
      </c>
      <c r="M24" s="17">
        <v>566.20000000000005</v>
      </c>
      <c r="N24" s="10">
        <f t="shared" si="3"/>
        <v>3.9038131120000004</v>
      </c>
      <c r="O24" s="17">
        <v>4.7</v>
      </c>
      <c r="P24" s="11">
        <f t="shared" si="24"/>
        <v>2.7194925951439302E-3</v>
      </c>
      <c r="Q24" s="13">
        <f t="shared" si="35"/>
        <v>0.11485318284597663</v>
      </c>
      <c r="R24" s="24">
        <f t="shared" si="36"/>
        <v>114.85318284597663</v>
      </c>
      <c r="S24" s="11">
        <f t="shared" si="26"/>
        <v>101.98097251972389</v>
      </c>
      <c r="T24" s="13">
        <f t="shared" si="29"/>
        <v>7.8091651560650871E-2</v>
      </c>
      <c r="U24" s="13">
        <f t="shared" si="30"/>
        <v>0.11485318284597663</v>
      </c>
      <c r="V24" s="24">
        <f t="shared" si="7"/>
        <v>114.85318284597663</v>
      </c>
      <c r="W24" s="13">
        <f t="shared" si="8"/>
        <v>3.1000902206631417E-2</v>
      </c>
      <c r="X24" s="24">
        <f t="shared" si="9"/>
        <v>18.100208810489718</v>
      </c>
      <c r="Y24" s="24">
        <f t="shared" si="10"/>
        <v>0.17183072155295193</v>
      </c>
      <c r="Z24" s="24">
        <f t="shared" si="11"/>
        <v>21.30700947256604</v>
      </c>
      <c r="AA24" s="24">
        <f t="shared" si="12"/>
        <v>23.414296123698946</v>
      </c>
      <c r="AB24" s="24">
        <f t="shared" si="13"/>
        <v>12.404143747365476</v>
      </c>
      <c r="AC24" s="24">
        <f t="shared" si="14"/>
        <v>12.406625072379951</v>
      </c>
      <c r="AD24" s="24">
        <f t="shared" si="15"/>
        <v>51.22549506581133</v>
      </c>
      <c r="AE24" s="24">
        <f t="shared" si="16"/>
        <v>0.55235599596518581</v>
      </c>
      <c r="AF24" s="24">
        <f t="shared" si="17"/>
        <v>0.2524724619764821</v>
      </c>
      <c r="AG24" s="24">
        <f t="shared" si="18"/>
        <v>0.19517154205833209</v>
      </c>
    </row>
    <row r="25" spans="4:33" x14ac:dyDescent="0.35">
      <c r="D25" s="15">
        <v>43074.715462962966</v>
      </c>
      <c r="E25" s="25">
        <f t="shared" si="34"/>
        <v>705.71546296296583</v>
      </c>
      <c r="F25" s="10">
        <f t="shared" si="19"/>
        <v>3.5313888889504597</v>
      </c>
      <c r="G25" s="18">
        <v>100</v>
      </c>
      <c r="H25" s="18">
        <v>202</v>
      </c>
      <c r="I25" s="20">
        <f t="shared" si="22"/>
        <v>102</v>
      </c>
      <c r="J25" s="24">
        <f t="shared" si="23"/>
        <v>2734</v>
      </c>
      <c r="K25" s="17">
        <v>587.6</v>
      </c>
      <c r="L25" s="10">
        <f t="shared" si="2"/>
        <v>4.0513609759999998</v>
      </c>
      <c r="M25" s="17">
        <v>588.6</v>
      </c>
      <c r="N25" s="10">
        <f t="shared" si="3"/>
        <v>4.0582557360000004</v>
      </c>
      <c r="O25" s="17">
        <v>8.1</v>
      </c>
      <c r="P25" s="11">
        <f t="shared" si="24"/>
        <v>4.419918210247775E-3</v>
      </c>
      <c r="Q25" s="13">
        <f t="shared" si="35"/>
        <v>0.11927310105622441</v>
      </c>
      <c r="R25" s="24">
        <f t="shared" si="36"/>
        <v>119.27310105622441</v>
      </c>
      <c r="S25" s="11">
        <f t="shared" si="26"/>
        <v>1.2516090267139592</v>
      </c>
      <c r="T25" s="13">
        <f t="shared" si="29"/>
        <v>7.8091651560650871E-2</v>
      </c>
      <c r="U25" s="13">
        <f t="shared" si="30"/>
        <v>0.11927310105622441</v>
      </c>
      <c r="V25" s="24">
        <f t="shared" si="7"/>
        <v>119.27310105622441</v>
      </c>
      <c r="W25" s="13">
        <f t="shared" si="8"/>
        <v>3.1000902206631417E-2</v>
      </c>
      <c r="X25" s="24">
        <f t="shared" si="9"/>
        <v>17.41137993289038</v>
      </c>
      <c r="Y25" s="24">
        <f t="shared" si="10"/>
        <v>0.16741080334270414</v>
      </c>
      <c r="Z25" s="24">
        <f t="shared" si="11"/>
        <v>20.758939614495315</v>
      </c>
      <c r="AA25" s="24">
        <f t="shared" si="12"/>
        <v>22.812021554390455</v>
      </c>
      <c r="AB25" s="24">
        <f t="shared" si="13"/>
        <v>12.881494914072237</v>
      </c>
      <c r="AC25" s="24">
        <f t="shared" si="14"/>
        <v>12.88407172841792</v>
      </c>
      <c r="AD25" s="24">
        <f t="shared" si="15"/>
        <v>52.516598512719156</v>
      </c>
      <c r="AE25" s="24">
        <f t="shared" si="16"/>
        <v>0.56627774975974943</v>
      </c>
      <c r="AF25" s="24">
        <f t="shared" si="17"/>
        <v>0.24597823543660186</v>
      </c>
      <c r="AG25" s="24">
        <f t="shared" si="18"/>
        <v>0.18774401480364872</v>
      </c>
    </row>
    <row r="26" spans="4:33" x14ac:dyDescent="0.35">
      <c r="D26" s="15">
        <v>43074.716157407405</v>
      </c>
      <c r="E26" s="25">
        <f t="shared" si="34"/>
        <v>705.71615740740526</v>
      </c>
      <c r="F26" s="10">
        <f t="shared" si="19"/>
        <v>1.6666666546370834E-2</v>
      </c>
      <c r="G26" s="18">
        <v>202</v>
      </c>
      <c r="H26" s="18">
        <v>285</v>
      </c>
      <c r="I26" s="20">
        <f t="shared" si="22"/>
        <v>83</v>
      </c>
      <c r="J26" s="24">
        <f t="shared" si="23"/>
        <v>2817</v>
      </c>
      <c r="K26" s="17">
        <v>556.29999999999995</v>
      </c>
      <c r="L26" s="10">
        <f t="shared" si="2"/>
        <v>3.8355549879999997</v>
      </c>
      <c r="M26" s="17">
        <v>556.6</v>
      </c>
      <c r="N26" s="10">
        <f t="shared" si="3"/>
        <v>3.837623416</v>
      </c>
      <c r="O26" s="17">
        <v>7.9</v>
      </c>
      <c r="P26" s="11">
        <f t="shared" si="24"/>
        <v>3.599159514581925E-3</v>
      </c>
      <c r="Q26" s="13">
        <f t="shared" si="35"/>
        <v>0.12287226057080633</v>
      </c>
      <c r="R26" s="24">
        <f t="shared" si="36"/>
        <v>122.87226057080633</v>
      </c>
      <c r="S26" s="11">
        <f t="shared" si="26"/>
        <v>215.9495724335855</v>
      </c>
      <c r="T26" s="13">
        <f t="shared" si="29"/>
        <v>7.8091651560650871E-2</v>
      </c>
      <c r="U26" s="13">
        <f t="shared" si="30"/>
        <v>0.12287226057080633</v>
      </c>
      <c r="V26" s="24">
        <f t="shared" si="7"/>
        <v>122.87226057080633</v>
      </c>
      <c r="W26" s="13">
        <f t="shared" si="8"/>
        <v>3.1000902206631417E-2</v>
      </c>
      <c r="X26" s="24">
        <f t="shared" si="9"/>
        <v>18.41239351149709</v>
      </c>
      <c r="Y26" s="24">
        <f t="shared" si="10"/>
        <v>0.16381164382812222</v>
      </c>
      <c r="Z26" s="24">
        <f t="shared" si="11"/>
        <v>20.312643834687155</v>
      </c>
      <c r="AA26" s="24">
        <f t="shared" si="12"/>
        <v>22.321586631524344</v>
      </c>
      <c r="AB26" s="24">
        <f t="shared" si="13"/>
        <v>13.270204141647083</v>
      </c>
      <c r="AC26" s="24">
        <f t="shared" si="14"/>
        <v>13.272858713389761</v>
      </c>
      <c r="AD26" s="24">
        <f t="shared" si="15"/>
        <v>52.006019856978568</v>
      </c>
      <c r="AE26" s="24">
        <f t="shared" si="16"/>
        <v>0.56077226500947353</v>
      </c>
      <c r="AF26" s="24">
        <f t="shared" si="17"/>
        <v>0.24068995720858685</v>
      </c>
      <c r="AG26" s="24">
        <f t="shared" si="18"/>
        <v>0.19853777778193973</v>
      </c>
    </row>
    <row r="27" spans="4:33" x14ac:dyDescent="0.35">
      <c r="D27" s="26">
        <v>43074.717149039352</v>
      </c>
      <c r="E27" s="25">
        <f t="shared" si="34"/>
        <v>705.71714903935208</v>
      </c>
      <c r="F27" s="10">
        <f t="shared" si="19"/>
        <v>2.3799166723620147E-2</v>
      </c>
      <c r="G27" s="18">
        <v>285</v>
      </c>
      <c r="H27" s="18">
        <v>370</v>
      </c>
      <c r="I27" s="20">
        <f t="shared" si="22"/>
        <v>85</v>
      </c>
      <c r="J27" s="24">
        <f t="shared" si="23"/>
        <v>2902</v>
      </c>
      <c r="K27" s="17">
        <v>533.6</v>
      </c>
      <c r="L27" s="10">
        <f t="shared" si="2"/>
        <v>3.6790439360000002</v>
      </c>
      <c r="M27" s="17">
        <v>533.70000000000005</v>
      </c>
      <c r="N27" s="10">
        <f t="shared" si="3"/>
        <v>3.679733412</v>
      </c>
      <c r="O27" s="17">
        <v>8</v>
      </c>
      <c r="P27" s="11">
        <f t="shared" si="24"/>
        <v>3.6845752464052016E-3</v>
      </c>
      <c r="Q27" s="13">
        <f t="shared" si="35"/>
        <v>0.12655683581721153</v>
      </c>
      <c r="R27" s="24">
        <f t="shared" si="36"/>
        <v>126.55683581721152</v>
      </c>
      <c r="S27" s="11">
        <f t="shared" si="26"/>
        <v>154.81950646399488</v>
      </c>
      <c r="T27" s="13">
        <f t="shared" si="29"/>
        <v>7.8091651560650871E-2</v>
      </c>
      <c r="U27" s="13">
        <f t="shared" si="30"/>
        <v>0.12655683581721153</v>
      </c>
      <c r="V27" s="24">
        <f t="shared" si="7"/>
        <v>126.55683581721152</v>
      </c>
      <c r="W27" s="13">
        <f t="shared" si="8"/>
        <v>3.1000902206631417E-2</v>
      </c>
      <c r="X27" s="24">
        <f t="shared" si="9"/>
        <v>19.202432506088215</v>
      </c>
      <c r="Y27" s="24">
        <f t="shared" si="10"/>
        <v>0.16012706858171702</v>
      </c>
      <c r="Z27" s="24">
        <f t="shared" si="11"/>
        <v>19.855756504132909</v>
      </c>
      <c r="AA27" s="24">
        <f t="shared" si="12"/>
        <v>21.819512641904296</v>
      </c>
      <c r="AB27" s="24">
        <f t="shared" si="13"/>
        <v>13.668138268258845</v>
      </c>
      <c r="AC27" s="24">
        <f t="shared" si="14"/>
        <v>13.670872442747394</v>
      </c>
      <c r="AD27" s="24">
        <f t="shared" si="15"/>
        <v>51.718054852007484</v>
      </c>
      <c r="AE27" s="24">
        <f t="shared" si="16"/>
        <v>0.55766718624118494</v>
      </c>
      <c r="AF27" s="24">
        <f t="shared" si="17"/>
        <v>0.23527617685900687</v>
      </c>
      <c r="AG27" s="24">
        <f t="shared" si="18"/>
        <v>0.20705663689980824</v>
      </c>
    </row>
    <row r="28" spans="4:33" x14ac:dyDescent="0.35">
      <c r="D28" s="15">
        <v>43076.493877314817</v>
      </c>
      <c r="E28" s="25">
        <f t="shared" ref="E28:E34" si="37">D28-(115*365+29)-365</f>
        <v>707.49387731481693</v>
      </c>
      <c r="F28" s="10">
        <f t="shared" si="19"/>
        <v>42.641478611156344</v>
      </c>
      <c r="G28" s="18">
        <v>100</v>
      </c>
      <c r="H28" s="18">
        <v>112</v>
      </c>
      <c r="I28" s="20">
        <f t="shared" si="22"/>
        <v>12</v>
      </c>
      <c r="J28" s="24">
        <f t="shared" si="23"/>
        <v>2914</v>
      </c>
      <c r="K28" s="17">
        <v>576.79999999999995</v>
      </c>
      <c r="L28" s="10">
        <f t="shared" si="2"/>
        <v>3.9768975679999996</v>
      </c>
      <c r="M28" s="17">
        <v>577.5</v>
      </c>
      <c r="N28" s="10">
        <f t="shared" si="3"/>
        <v>3.9817239</v>
      </c>
      <c r="O28" s="17">
        <v>4.9000000000000004</v>
      </c>
      <c r="P28" s="11">
        <f t="shared" si="24"/>
        <v>5.2597480209111219E-4</v>
      </c>
      <c r="Q28" s="13">
        <f t="shared" ref="Q28:Q34" si="38">Q27+P28</f>
        <v>0.12708281061930263</v>
      </c>
      <c r="R28" s="24">
        <f t="shared" ref="R28:R34" si="39">Q28*1000</f>
        <v>127.08281061930263</v>
      </c>
      <c r="S28" s="11">
        <f t="shared" si="26"/>
        <v>1.2334816221722215E-2</v>
      </c>
      <c r="T28" s="13">
        <f t="shared" si="29"/>
        <v>7.8091651560650871E-2</v>
      </c>
      <c r="U28" s="13">
        <f t="shared" si="30"/>
        <v>0.12708281061930263</v>
      </c>
      <c r="V28" s="24">
        <f t="shared" si="7"/>
        <v>127.08281061930263</v>
      </c>
      <c r="W28" s="13">
        <f t="shared" si="8"/>
        <v>3.1000902206631417E-2</v>
      </c>
      <c r="X28" s="24">
        <f t="shared" si="9"/>
        <v>17.746040222509574</v>
      </c>
      <c r="Y28" s="24">
        <f t="shared" si="10"/>
        <v>0.15960109377962592</v>
      </c>
      <c r="Z28" s="24">
        <f t="shared" si="11"/>
        <v>19.790535628673613</v>
      </c>
      <c r="AA28" s="24">
        <f t="shared" si="12"/>
        <v>21.747841350190782</v>
      </c>
      <c r="AB28" s="24">
        <f t="shared" si="13"/>
        <v>13.724943546884683</v>
      </c>
      <c r="AC28" s="24">
        <f t="shared" si="14"/>
        <v>13.727689084701623</v>
      </c>
      <c r="AD28" s="24">
        <f t="shared" si="15"/>
        <v>53.246118427299635</v>
      </c>
      <c r="AE28" s="24">
        <f t="shared" si="16"/>
        <v>0.57414404170044897</v>
      </c>
      <c r="AF28" s="24">
        <f t="shared" si="17"/>
        <v>0.23450335723733862</v>
      </c>
      <c r="AG28" s="24">
        <f t="shared" si="18"/>
        <v>0.19135260106221236</v>
      </c>
    </row>
    <row r="29" spans="4:33" x14ac:dyDescent="0.35">
      <c r="D29" s="15">
        <v>43076.535462962966</v>
      </c>
      <c r="E29" s="25">
        <f t="shared" si="37"/>
        <v>707.53546296296554</v>
      </c>
      <c r="F29" s="10">
        <f t="shared" si="19"/>
        <v>0.99805555556667969</v>
      </c>
      <c r="G29" s="18">
        <v>100</v>
      </c>
      <c r="H29" s="18">
        <v>154</v>
      </c>
      <c r="I29" s="20">
        <f t="shared" si="22"/>
        <v>54</v>
      </c>
      <c r="J29" s="24">
        <f t="shared" si="23"/>
        <v>2968</v>
      </c>
      <c r="K29" s="17">
        <v>575.20000000000005</v>
      </c>
      <c r="L29" s="10">
        <f t="shared" si="2"/>
        <v>3.9658659520000001</v>
      </c>
      <c r="M29" s="17">
        <v>576</v>
      </c>
      <c r="N29" s="10">
        <f t="shared" si="3"/>
        <v>3.9713817599999999</v>
      </c>
      <c r="O29" s="17">
        <v>4.9000000000000004</v>
      </c>
      <c r="P29" s="11">
        <f t="shared" si="24"/>
        <v>2.366886609410005E-3</v>
      </c>
      <c r="Q29" s="13">
        <f t="shared" si="38"/>
        <v>0.12944969722871263</v>
      </c>
      <c r="R29" s="24">
        <f t="shared" si="39"/>
        <v>129.44969722871264</v>
      </c>
      <c r="S29" s="11">
        <f t="shared" si="26"/>
        <v>2.3714978552132058</v>
      </c>
      <c r="T29" s="13">
        <f t="shared" si="29"/>
        <v>7.8091651560650871E-2</v>
      </c>
      <c r="U29" s="13">
        <f t="shared" si="30"/>
        <v>0.12944969722871263</v>
      </c>
      <c r="V29" s="24">
        <f t="shared" si="7"/>
        <v>129.44969722871264</v>
      </c>
      <c r="W29" s="13">
        <f t="shared" si="8"/>
        <v>3.1000902206631417E-2</v>
      </c>
      <c r="X29" s="24">
        <f t="shared" si="9"/>
        <v>17.792253868922362</v>
      </c>
      <c r="Y29" s="24">
        <f t="shared" si="10"/>
        <v>0.15723420717021591</v>
      </c>
      <c r="Z29" s="24">
        <f t="shared" si="11"/>
        <v>19.497041689106773</v>
      </c>
      <c r="AA29" s="24">
        <f t="shared" si="12"/>
        <v>21.425320537479969</v>
      </c>
      <c r="AB29" s="24">
        <f t="shared" si="13"/>
        <v>13.980567300700965</v>
      </c>
      <c r="AC29" s="24">
        <f t="shared" si="14"/>
        <v>13.983363973495663</v>
      </c>
      <c r="AD29" s="24">
        <f t="shared" si="15"/>
        <v>53.522425593597667</v>
      </c>
      <c r="AE29" s="24">
        <f t="shared" si="16"/>
        <v>0.57712341593269001</v>
      </c>
      <c r="AF29" s="24">
        <f t="shared" si="17"/>
        <v>0.23102566893983148</v>
      </c>
      <c r="AG29" s="24">
        <f t="shared" si="18"/>
        <v>0.19185091512747857</v>
      </c>
    </row>
    <row r="30" spans="4:33" x14ac:dyDescent="0.35">
      <c r="D30" s="15">
        <v>43076.596620370372</v>
      </c>
      <c r="E30" s="25">
        <f t="shared" si="37"/>
        <v>707.59662037037197</v>
      </c>
      <c r="F30" s="10">
        <f t="shared" si="19"/>
        <v>1.467777777754236</v>
      </c>
      <c r="G30" s="18">
        <v>100</v>
      </c>
      <c r="H30" s="18">
        <v>200</v>
      </c>
      <c r="I30" s="20">
        <f t="shared" si="22"/>
        <v>100</v>
      </c>
      <c r="J30" s="24">
        <f t="shared" si="23"/>
        <v>3068</v>
      </c>
      <c r="K30" s="17">
        <v>569.70000000000005</v>
      </c>
      <c r="L30" s="10">
        <f t="shared" si="2"/>
        <v>3.927944772</v>
      </c>
      <c r="M30" s="17">
        <v>570.45000000000005</v>
      </c>
      <c r="N30" s="10">
        <f t="shared" si="3"/>
        <v>3.9331158420000003</v>
      </c>
      <c r="O30" s="17">
        <v>7.7</v>
      </c>
      <c r="P30" s="11">
        <f t="shared" si="24"/>
        <v>4.3394247736464817E-3</v>
      </c>
      <c r="Q30" s="13">
        <f t="shared" si="38"/>
        <v>0.13378912200235912</v>
      </c>
      <c r="R30" s="24">
        <f t="shared" si="39"/>
        <v>133.78912200235914</v>
      </c>
      <c r="S30" s="11">
        <f t="shared" si="26"/>
        <v>2.9564589677096698</v>
      </c>
      <c r="T30" s="13">
        <f t="shared" si="29"/>
        <v>7.8091651560650871E-2</v>
      </c>
      <c r="U30" s="13">
        <f t="shared" si="30"/>
        <v>0.13378912200235912</v>
      </c>
      <c r="V30" s="24">
        <f t="shared" si="7"/>
        <v>133.78912200235914</v>
      </c>
      <c r="W30" s="13">
        <f t="shared" si="8"/>
        <v>3.1000902206631417E-2</v>
      </c>
      <c r="X30" s="24">
        <f t="shared" si="9"/>
        <v>17.965357574720446</v>
      </c>
      <c r="Y30" s="24">
        <f t="shared" si="10"/>
        <v>0.15289478239656942</v>
      </c>
      <c r="Z30" s="24">
        <f t="shared" si="11"/>
        <v>18.958953017174608</v>
      </c>
      <c r="AA30" s="24">
        <f t="shared" si="12"/>
        <v>20.83401430458748</v>
      </c>
      <c r="AB30" s="24">
        <f t="shared" si="13"/>
        <v>14.449225176254785</v>
      </c>
      <c r="AC30" s="24">
        <f t="shared" si="14"/>
        <v>14.452115599374659</v>
      </c>
      <c r="AD30" s="24">
        <f t="shared" si="15"/>
        <v>53.940628120692068</v>
      </c>
      <c r="AE30" s="24">
        <f t="shared" si="16"/>
        <v>0.5816328242472727</v>
      </c>
      <c r="AF30" s="24">
        <f t="shared" si="17"/>
        <v>0.22464971214780549</v>
      </c>
      <c r="AG30" s="24">
        <f t="shared" si="18"/>
        <v>0.19371746360492179</v>
      </c>
    </row>
    <row r="31" spans="4:33" x14ac:dyDescent="0.35">
      <c r="D31" s="15">
        <v>43076.709768518522</v>
      </c>
      <c r="E31" s="25">
        <f t="shared" si="37"/>
        <v>707.70976851852174</v>
      </c>
      <c r="F31" s="10">
        <f t="shared" si="19"/>
        <v>2.7155555555946194</v>
      </c>
      <c r="G31" s="18">
        <v>100</v>
      </c>
      <c r="H31" s="18">
        <v>189</v>
      </c>
      <c r="I31" s="20">
        <f t="shared" si="22"/>
        <v>89</v>
      </c>
      <c r="J31" s="24">
        <f t="shared" si="23"/>
        <v>3157</v>
      </c>
      <c r="K31" s="17">
        <v>565.24</v>
      </c>
      <c r="L31" s="10">
        <f t="shared" si="2"/>
        <v>3.8971941424000001</v>
      </c>
      <c r="M31" s="17">
        <v>563</v>
      </c>
      <c r="N31" s="10">
        <f t="shared" si="3"/>
        <v>3.8817498800000001</v>
      </c>
      <c r="O31" s="17">
        <v>7.7</v>
      </c>
      <c r="P31" s="11">
        <f t="shared" si="24"/>
        <v>3.8620880485453687E-3</v>
      </c>
      <c r="Q31" s="13">
        <f t="shared" si="38"/>
        <v>0.1376512100509045</v>
      </c>
      <c r="R31" s="24">
        <f t="shared" si="39"/>
        <v>137.6512100509045</v>
      </c>
      <c r="S31" s="11">
        <f t="shared" si="26"/>
        <v>1.4222091831590959</v>
      </c>
      <c r="T31" s="13">
        <f t="shared" si="29"/>
        <v>7.8091651560650871E-2</v>
      </c>
      <c r="U31" s="13">
        <f t="shared" si="30"/>
        <v>0.1376512100509045</v>
      </c>
      <c r="V31" s="24">
        <f t="shared" si="7"/>
        <v>137.6512100509045</v>
      </c>
      <c r="W31" s="13">
        <f t="shared" si="8"/>
        <v>3.1000902206631417E-2</v>
      </c>
      <c r="X31" s="24">
        <f t="shared" si="9"/>
        <v>18.203087439607955</v>
      </c>
      <c r="Y31" s="24">
        <f t="shared" si="10"/>
        <v>0.14903269434802405</v>
      </c>
      <c r="Z31" s="24">
        <f t="shared" si="11"/>
        <v>18.48005409915498</v>
      </c>
      <c r="AA31" s="24">
        <f t="shared" si="12"/>
        <v>20.307751757313163</v>
      </c>
      <c r="AB31" s="24">
        <f t="shared" si="13"/>
        <v>14.866330685497687</v>
      </c>
      <c r="AC31" s="24">
        <f t="shared" si="14"/>
        <v>14.869304546406967</v>
      </c>
      <c r="AD31" s="24">
        <f t="shared" si="15"/>
        <v>54.229160803078877</v>
      </c>
      <c r="AE31" s="24">
        <f t="shared" si="16"/>
        <v>0.58474402418674665</v>
      </c>
      <c r="AF31" s="24">
        <f t="shared" si="17"/>
        <v>0.21897511060290234</v>
      </c>
      <c r="AG31" s="24">
        <f t="shared" si="18"/>
        <v>0.19628086521035104</v>
      </c>
    </row>
    <row r="32" spans="4:33" x14ac:dyDescent="0.35">
      <c r="D32" s="15">
        <v>43076.7108912037</v>
      </c>
      <c r="E32" s="25">
        <f t="shared" si="37"/>
        <v>707.71089120370016</v>
      </c>
      <c r="F32" s="10">
        <f t="shared" si="19"/>
        <v>2.6944444281980395E-2</v>
      </c>
      <c r="G32" s="18">
        <v>189</v>
      </c>
      <c r="H32" s="18">
        <v>253</v>
      </c>
      <c r="I32" s="20">
        <f t="shared" si="22"/>
        <v>64</v>
      </c>
      <c r="J32" s="24">
        <f t="shared" si="23"/>
        <v>3221</v>
      </c>
      <c r="K32" s="17">
        <v>535.33000000000004</v>
      </c>
      <c r="L32" s="10">
        <f t="shared" si="2"/>
        <v>3.6909718708000003</v>
      </c>
      <c r="M32" s="17">
        <v>535.49</v>
      </c>
      <c r="N32" s="10">
        <f t="shared" si="3"/>
        <v>3.6920750324</v>
      </c>
      <c r="O32" s="17">
        <v>7.6</v>
      </c>
      <c r="P32" s="11">
        <f t="shared" si="24"/>
        <v>2.778221073960154E-3</v>
      </c>
      <c r="Q32" s="13">
        <f t="shared" si="38"/>
        <v>0.14042943112486464</v>
      </c>
      <c r="R32" s="24">
        <f t="shared" si="39"/>
        <v>140.42943112486464</v>
      </c>
      <c r="S32" s="11">
        <f t="shared" si="26"/>
        <v>103.10923635631045</v>
      </c>
      <c r="T32" s="13">
        <f t="shared" si="29"/>
        <v>7.8091651560650871E-2</v>
      </c>
      <c r="U32" s="13">
        <f t="shared" si="30"/>
        <v>0.14042943112486464</v>
      </c>
      <c r="V32" s="24">
        <f t="shared" si="7"/>
        <v>140.42943112486464</v>
      </c>
      <c r="W32" s="13">
        <f t="shared" si="8"/>
        <v>3.1000902206631417E-2</v>
      </c>
      <c r="X32" s="24">
        <f t="shared" si="9"/>
        <v>19.138243904646735</v>
      </c>
      <c r="Y32" s="24">
        <f t="shared" si="10"/>
        <v>0.14625447327406391</v>
      </c>
      <c r="Z32" s="24">
        <f t="shared" si="11"/>
        <v>18.135554685983923</v>
      </c>
      <c r="AA32" s="24">
        <f t="shared" si="12"/>
        <v>19.929180973608705</v>
      </c>
      <c r="AB32" s="24">
        <f t="shared" si="13"/>
        <v>15.166378561485381</v>
      </c>
      <c r="AC32" s="24">
        <f t="shared" si="14"/>
        <v>15.169412443974176</v>
      </c>
      <c r="AD32" s="24">
        <f t="shared" si="15"/>
        <v>53.672575121744558</v>
      </c>
      <c r="AE32" s="24">
        <f t="shared" si="16"/>
        <v>0.57874245332914132</v>
      </c>
      <c r="AF32" s="24">
        <f t="shared" si="17"/>
        <v>0.21489304478767204</v>
      </c>
      <c r="AG32" s="24">
        <f t="shared" si="18"/>
        <v>0.20636450188318672</v>
      </c>
    </row>
    <row r="33" spans="4:33" x14ac:dyDescent="0.35">
      <c r="D33" s="15">
        <v>43076.711875000001</v>
      </c>
      <c r="E33" s="25">
        <f t="shared" si="37"/>
        <v>707.71187500000087</v>
      </c>
      <c r="F33" s="10">
        <f t="shared" si="19"/>
        <v>2.3611111217178404E-2</v>
      </c>
      <c r="G33" s="18">
        <v>253</v>
      </c>
      <c r="H33" s="18">
        <v>365</v>
      </c>
      <c r="I33" s="20">
        <f t="shared" si="22"/>
        <v>112</v>
      </c>
      <c r="J33" s="24">
        <f t="shared" si="23"/>
        <v>3333</v>
      </c>
      <c r="K33" s="17">
        <v>513.29999999999995</v>
      </c>
      <c r="L33" s="10">
        <f t="shared" si="2"/>
        <v>3.5390803079999995</v>
      </c>
      <c r="M33" s="17">
        <v>513.23</v>
      </c>
      <c r="N33" s="10">
        <f t="shared" si="3"/>
        <v>3.5385976748000001</v>
      </c>
      <c r="O33" s="17">
        <v>7.7</v>
      </c>
      <c r="P33" s="11">
        <f t="shared" si="24"/>
        <v>4.86015574648406E-3</v>
      </c>
      <c r="Q33" s="13">
        <f t="shared" si="38"/>
        <v>0.14528958687134869</v>
      </c>
      <c r="R33" s="24">
        <f t="shared" si="39"/>
        <v>145.28958687134869</v>
      </c>
      <c r="S33" s="11">
        <f t="shared" si="26"/>
        <v>205.84188951462923</v>
      </c>
      <c r="T33" s="13">
        <f t="shared" si="29"/>
        <v>7.8091651560650871E-2</v>
      </c>
      <c r="U33" s="13">
        <f t="shared" si="30"/>
        <v>0.14528958687134869</v>
      </c>
      <c r="V33" s="24">
        <f t="shared" si="7"/>
        <v>145.28958687134869</v>
      </c>
      <c r="W33" s="13">
        <f t="shared" si="8"/>
        <v>3.1000902206631417E-2</v>
      </c>
      <c r="X33" s="24">
        <f t="shared" si="9"/>
        <v>19.96831484616893</v>
      </c>
      <c r="Y33" s="24">
        <f t="shared" si="10"/>
        <v>0.14139431752757986</v>
      </c>
      <c r="Z33" s="24">
        <f t="shared" si="11"/>
        <v>17.532895373419901</v>
      </c>
      <c r="AA33" s="24">
        <f t="shared" si="12"/>
        <v>19.266917992769123</v>
      </c>
      <c r="AB33" s="24">
        <f t="shared" si="13"/>
        <v>15.691275382105658</v>
      </c>
      <c r="AC33" s="24">
        <f t="shared" si="14"/>
        <v>15.694414264958649</v>
      </c>
      <c r="AD33" s="24">
        <f t="shared" si="15"/>
        <v>53.504767161061949</v>
      </c>
      <c r="AE33" s="24">
        <f t="shared" si="16"/>
        <v>0.57693300799074776</v>
      </c>
      <c r="AF33" s="24">
        <f t="shared" si="17"/>
        <v>0.20775197318060301</v>
      </c>
      <c r="AG33" s="24">
        <f t="shared" si="18"/>
        <v>0.21531501882864926</v>
      </c>
    </row>
    <row r="34" spans="4:33" x14ac:dyDescent="0.35">
      <c r="D34" s="26">
        <v>43076.712999247684</v>
      </c>
      <c r="E34" s="25">
        <f t="shared" si="37"/>
        <v>707.71299924768391</v>
      </c>
      <c r="F34" s="10">
        <f t="shared" si="19"/>
        <v>2.6981944392900914E-2</v>
      </c>
      <c r="G34" s="18">
        <v>365</v>
      </c>
      <c r="H34" s="18">
        <v>451</v>
      </c>
      <c r="I34" s="20">
        <f t="shared" si="22"/>
        <v>86</v>
      </c>
      <c r="J34" s="24">
        <f t="shared" si="23"/>
        <v>3419</v>
      </c>
      <c r="K34" s="17">
        <v>495.9</v>
      </c>
      <c r="L34" s="10">
        <f t="shared" si="2"/>
        <v>3.4191114839999996</v>
      </c>
      <c r="M34" s="17">
        <v>495.7</v>
      </c>
      <c r="N34" s="10">
        <f t="shared" si="3"/>
        <v>3.4177325319999996</v>
      </c>
      <c r="O34" s="17">
        <v>7.6</v>
      </c>
      <c r="P34" s="11">
        <f t="shared" si="24"/>
        <v>3.7332345681339572E-3</v>
      </c>
      <c r="Q34" s="13">
        <f t="shared" si="38"/>
        <v>0.14902282143948264</v>
      </c>
      <c r="R34" s="24">
        <f t="shared" si="39"/>
        <v>149.02282143948264</v>
      </c>
      <c r="S34" s="11">
        <f t="shared" si="26"/>
        <v>138.36047223921304</v>
      </c>
      <c r="T34" s="13">
        <f t="shared" si="29"/>
        <v>7.8091651560650871E-2</v>
      </c>
      <c r="U34" s="13">
        <f t="shared" si="30"/>
        <v>0.14902282143948264</v>
      </c>
      <c r="V34" s="24">
        <f t="shared" si="7"/>
        <v>149.02282143948264</v>
      </c>
      <c r="W34" s="13">
        <f t="shared" si="8"/>
        <v>3.1000902206631417E-2</v>
      </c>
      <c r="X34" s="24">
        <f t="shared" si="9"/>
        <v>20.674476958844625</v>
      </c>
      <c r="Y34" s="24">
        <f t="shared" si="10"/>
        <v>0.1376610829594459</v>
      </c>
      <c r="Z34" s="24">
        <f t="shared" si="11"/>
        <v>17.069974286971291</v>
      </c>
      <c r="AA34" s="24">
        <f t="shared" si="12"/>
        <v>18.758213502166253</v>
      </c>
      <c r="AB34" s="24">
        <f t="shared" si="13"/>
        <v>16.094464715464127</v>
      </c>
      <c r="AC34" s="24">
        <f t="shared" si="14"/>
        <v>16.09768425231459</v>
      </c>
      <c r="AD34" s="24">
        <f t="shared" si="15"/>
        <v>53.307309538989117</v>
      </c>
      <c r="AE34" s="24">
        <f t="shared" si="16"/>
        <v>0.57480385528347122</v>
      </c>
      <c r="AF34" s="24">
        <f t="shared" si="17"/>
        <v>0.20226669724138727</v>
      </c>
      <c r="AG34" s="24">
        <f t="shared" si="18"/>
        <v>0.22292944747514154</v>
      </c>
    </row>
    <row r="35" spans="4:33" x14ac:dyDescent="0.35">
      <c r="D35" s="15">
        <v>43077.462613518517</v>
      </c>
      <c r="E35" s="25">
        <f t="shared" ref="E35:E42" si="40">D35-(115*365+29)-365</f>
        <v>708.46261351851717</v>
      </c>
      <c r="F35" s="10">
        <f t="shared" si="19"/>
        <v>17.990742499998305</v>
      </c>
      <c r="G35" s="18">
        <v>100</v>
      </c>
      <c r="H35" s="18">
        <v>199</v>
      </c>
      <c r="I35" s="20">
        <f t="shared" si="22"/>
        <v>99</v>
      </c>
      <c r="J35" s="24">
        <f t="shared" si="23"/>
        <v>3518</v>
      </c>
      <c r="K35" s="17">
        <v>542</v>
      </c>
      <c r="L35" s="10">
        <f t="shared" si="2"/>
        <v>3.7369599199999999</v>
      </c>
      <c r="M35" s="17">
        <v>542.6</v>
      </c>
      <c r="N35" s="10">
        <f t="shared" si="3"/>
        <v>3.741096776</v>
      </c>
      <c r="O35" s="17">
        <v>4.7</v>
      </c>
      <c r="P35" s="11">
        <f t="shared" si="24"/>
        <v>4.3424155954717592E-3</v>
      </c>
      <c r="Q35" s="13">
        <f t="shared" ref="Q35:Q42" si="41">Q34+P35</f>
        <v>0.15336523703495442</v>
      </c>
      <c r="R35" s="24">
        <f t="shared" ref="R35:R42" si="42">Q35*1000</f>
        <v>153.36523703495442</v>
      </c>
      <c r="S35" s="11">
        <f t="shared" si="26"/>
        <v>0.2413694485078739</v>
      </c>
      <c r="T35" s="13">
        <f t="shared" si="29"/>
        <v>7.8091651560650871E-2</v>
      </c>
      <c r="U35" s="13">
        <f t="shared" si="30"/>
        <v>0.15336523703495442</v>
      </c>
      <c r="V35" s="24">
        <f t="shared" si="7"/>
        <v>153.36523703495442</v>
      </c>
      <c r="W35" s="13">
        <f t="shared" si="8"/>
        <v>3.1000902206631417E-2</v>
      </c>
      <c r="X35" s="24">
        <f t="shared" si="9"/>
        <v>18.887464483043274</v>
      </c>
      <c r="Y35" s="24">
        <f t="shared" si="10"/>
        <v>0.13331866736397413</v>
      </c>
      <c r="Z35" s="24">
        <f t="shared" si="11"/>
        <v>16.531514753132793</v>
      </c>
      <c r="AA35" s="24">
        <f t="shared" si="12"/>
        <v>18.166499728717355</v>
      </c>
      <c r="AB35" s="24">
        <f t="shared" si="13"/>
        <v>16.563445599775076</v>
      </c>
      <c r="AC35" s="24">
        <f t="shared" si="14"/>
        <v>16.566758951565387</v>
      </c>
      <c r="AD35" s="24">
        <f t="shared" si="15"/>
        <v>55.686035788239366</v>
      </c>
      <c r="AE35" s="24">
        <f t="shared" si="16"/>
        <v>0.60045326491524009</v>
      </c>
      <c r="AF35" s="24">
        <f t="shared" si="17"/>
        <v>0.19588634600730381</v>
      </c>
      <c r="AG35" s="24">
        <f t="shared" si="18"/>
        <v>0.20366038907745607</v>
      </c>
    </row>
    <row r="36" spans="4:33" x14ac:dyDescent="0.35">
      <c r="D36" s="15">
        <v>43077.463516365744</v>
      </c>
      <c r="E36" s="25">
        <f t="shared" si="40"/>
        <v>708.463516365744</v>
      </c>
      <c r="F36" s="10">
        <f t="shared" si="19"/>
        <v>2.1668333443813026E-2</v>
      </c>
      <c r="G36" s="18">
        <v>199</v>
      </c>
      <c r="H36" s="18">
        <v>293</v>
      </c>
      <c r="I36" s="20">
        <f t="shared" si="22"/>
        <v>94</v>
      </c>
      <c r="J36" s="24">
        <f t="shared" si="23"/>
        <v>3612</v>
      </c>
      <c r="K36" s="17">
        <v>514.1</v>
      </c>
      <c r="L36" s="10">
        <f t="shared" si="2"/>
        <v>3.5445961160000001</v>
      </c>
      <c r="M36" s="17">
        <v>514.5</v>
      </c>
      <c r="N36" s="10">
        <f t="shared" si="3"/>
        <v>3.5473540199999998</v>
      </c>
      <c r="O36" s="17">
        <v>4.9000000000000004</v>
      </c>
      <c r="P36" s="11">
        <f t="shared" si="24"/>
        <v>4.1201359497137127E-3</v>
      </c>
      <c r="Q36" s="13">
        <f t="shared" si="41"/>
        <v>0.15748537298466814</v>
      </c>
      <c r="R36" s="24">
        <f t="shared" si="42"/>
        <v>157.48537298466815</v>
      </c>
      <c r="S36" s="11">
        <f t="shared" si="26"/>
        <v>190.14549321005293</v>
      </c>
      <c r="T36" s="13">
        <f t="shared" si="29"/>
        <v>7.8091651560650871E-2</v>
      </c>
      <c r="U36" s="13">
        <f t="shared" si="30"/>
        <v>0.15748537298466814</v>
      </c>
      <c r="V36" s="24">
        <f t="shared" si="7"/>
        <v>157.48537298466815</v>
      </c>
      <c r="W36" s="13">
        <f t="shared" si="8"/>
        <v>3.1000902206631417E-2</v>
      </c>
      <c r="X36" s="24">
        <f t="shared" si="9"/>
        <v>19.919024739551567</v>
      </c>
      <c r="Y36" s="24">
        <f t="shared" si="10"/>
        <v>0.12919853141426041</v>
      </c>
      <c r="Z36" s="24">
        <f t="shared" si="11"/>
        <v>16.020617895368289</v>
      </c>
      <c r="AA36" s="24">
        <f t="shared" si="12"/>
        <v>17.605074610294825</v>
      </c>
      <c r="AB36" s="24">
        <f t="shared" si="13"/>
        <v>17.008420282344158</v>
      </c>
      <c r="AC36" s="24">
        <f t="shared" si="14"/>
        <v>17.011822646873533</v>
      </c>
      <c r="AD36" s="24">
        <f t="shared" si="15"/>
        <v>55.2159006501536</v>
      </c>
      <c r="AE36" s="24">
        <f t="shared" si="16"/>
        <v>0.59538387589124009</v>
      </c>
      <c r="AF36" s="24">
        <f t="shared" si="17"/>
        <v>0.18983259230423577</v>
      </c>
      <c r="AG36" s="24">
        <f t="shared" si="18"/>
        <v>0.21478353180452414</v>
      </c>
    </row>
    <row r="37" spans="4:33" x14ac:dyDescent="0.35">
      <c r="D37" s="15">
        <v>43077.464372835646</v>
      </c>
      <c r="E37" s="25">
        <f t="shared" si="40"/>
        <v>708.46437283564592</v>
      </c>
      <c r="F37" s="10">
        <f t="shared" si="19"/>
        <v>2.0555277646053582E-2</v>
      </c>
      <c r="G37" s="18">
        <v>293</v>
      </c>
      <c r="H37" s="18">
        <v>362</v>
      </c>
      <c r="I37" s="20">
        <f t="shared" si="22"/>
        <v>69</v>
      </c>
      <c r="J37" s="24">
        <f t="shared" si="23"/>
        <v>3681</v>
      </c>
      <c r="K37" s="17">
        <v>491.8</v>
      </c>
      <c r="L37" s="10">
        <f t="shared" si="2"/>
        <v>3.3908429679999998</v>
      </c>
      <c r="M37" s="17">
        <v>491.8</v>
      </c>
      <c r="N37" s="10">
        <f t="shared" si="3"/>
        <v>3.3908429679999998</v>
      </c>
      <c r="O37" s="17">
        <v>4.5999999999999996</v>
      </c>
      <c r="P37" s="11">
        <f t="shared" si="24"/>
        <v>3.0276217422078987E-3</v>
      </c>
      <c r="Q37" s="13">
        <f t="shared" si="41"/>
        <v>0.16051299472687602</v>
      </c>
      <c r="R37" s="24">
        <f t="shared" si="42"/>
        <v>160.51299472687603</v>
      </c>
      <c r="S37" s="11">
        <f t="shared" si="26"/>
        <v>147.29169774990481</v>
      </c>
      <c r="T37" s="13">
        <f t="shared" si="29"/>
        <v>7.8091651560650871E-2</v>
      </c>
      <c r="U37" s="13">
        <f t="shared" si="30"/>
        <v>0.16051299472687602</v>
      </c>
      <c r="V37" s="24">
        <f t="shared" si="7"/>
        <v>160.51299472687603</v>
      </c>
      <c r="W37" s="13">
        <f t="shared" si="8"/>
        <v>3.1000902206631417E-2</v>
      </c>
      <c r="X37" s="24">
        <f t="shared" si="9"/>
        <v>20.838426654126231</v>
      </c>
      <c r="Y37" s="24">
        <f t="shared" si="10"/>
        <v>0.12617090967205252</v>
      </c>
      <c r="Z37" s="24">
        <f t="shared" si="11"/>
        <v>15.645192799334513</v>
      </c>
      <c r="AA37" s="24">
        <f t="shared" si="12"/>
        <v>17.192519559708256</v>
      </c>
      <c r="AB37" s="24">
        <f t="shared" si="13"/>
        <v>17.335403430502609</v>
      </c>
      <c r="AC37" s="24">
        <f t="shared" si="14"/>
        <v>17.338871204743558</v>
      </c>
      <c r="AD37" s="24">
        <f t="shared" si="15"/>
        <v>54.709053786165512</v>
      </c>
      <c r="AE37" s="24">
        <f t="shared" si="16"/>
        <v>0.5899186304309415</v>
      </c>
      <c r="AF37" s="24">
        <f t="shared" si="17"/>
        <v>0.18538407978982377</v>
      </c>
      <c r="AG37" s="24">
        <f t="shared" si="18"/>
        <v>0.22469728977923475</v>
      </c>
    </row>
    <row r="38" spans="4:33" x14ac:dyDescent="0.35">
      <c r="D38" s="15">
        <v>43077.579885081017</v>
      </c>
      <c r="E38" s="25">
        <f t="shared" si="40"/>
        <v>708.57988508101698</v>
      </c>
      <c r="F38" s="10">
        <f t="shared" si="19"/>
        <v>2.7722938889055513</v>
      </c>
      <c r="G38" s="18">
        <v>100</v>
      </c>
      <c r="H38" s="18">
        <v>191</v>
      </c>
      <c r="I38" s="20">
        <f t="shared" si="22"/>
        <v>91</v>
      </c>
      <c r="J38" s="24">
        <f t="shared" si="23"/>
        <v>3772</v>
      </c>
      <c r="K38" s="17">
        <v>521.1</v>
      </c>
      <c r="L38" s="10">
        <f t="shared" si="2"/>
        <v>3.5928594359999999</v>
      </c>
      <c r="M38" s="17">
        <v>521.79999999999995</v>
      </c>
      <c r="N38" s="10">
        <f t="shared" si="3"/>
        <v>3.5976857679999994</v>
      </c>
      <c r="O38" s="17">
        <v>4.7</v>
      </c>
      <c r="P38" s="11">
        <f t="shared" si="24"/>
        <v>3.9915133251306068E-3</v>
      </c>
      <c r="Q38" s="13">
        <f t="shared" si="41"/>
        <v>0.16450450805200664</v>
      </c>
      <c r="R38" s="24">
        <f t="shared" si="42"/>
        <v>164.50450805200666</v>
      </c>
      <c r="S38" s="11">
        <f t="shared" si="26"/>
        <v>1.4397872249779333</v>
      </c>
      <c r="T38" s="13">
        <f t="shared" si="29"/>
        <v>7.8091651560650871E-2</v>
      </c>
      <c r="U38" s="13">
        <f t="shared" si="30"/>
        <v>0.16450450805200664</v>
      </c>
      <c r="V38" s="24">
        <f t="shared" si="7"/>
        <v>164.50450805200666</v>
      </c>
      <c r="W38" s="13">
        <f t="shared" si="8"/>
        <v>3.1000902206631417E-2</v>
      </c>
      <c r="X38" s="24">
        <f t="shared" si="9"/>
        <v>19.640356896319052</v>
      </c>
      <c r="Y38" s="24">
        <f t="shared" si="10"/>
        <v>0.1221793963469219</v>
      </c>
      <c r="Z38" s="24">
        <f t="shared" si="11"/>
        <v>15.150245147018316</v>
      </c>
      <c r="AA38" s="24">
        <f t="shared" si="12"/>
        <v>16.648621040679465</v>
      </c>
      <c r="AB38" s="24">
        <f t="shared" si="13"/>
        <v>17.766486869616717</v>
      </c>
      <c r="AC38" s="24">
        <f t="shared" si="14"/>
        <v>17.770040877792276</v>
      </c>
      <c r="AD38" s="24">
        <f t="shared" si="15"/>
        <v>56.451022063001481</v>
      </c>
      <c r="AE38" s="24">
        <f t="shared" si="16"/>
        <v>0.60870198472074066</v>
      </c>
      <c r="AF38" s="24">
        <f t="shared" si="17"/>
        <v>0.17951931249384803</v>
      </c>
      <c r="AG38" s="24">
        <f t="shared" si="18"/>
        <v>0.21177870278541139</v>
      </c>
    </row>
    <row r="39" spans="4:33" x14ac:dyDescent="0.35">
      <c r="D39" s="15">
        <v>43077.580868888886</v>
      </c>
      <c r="E39" s="25">
        <f t="shared" si="40"/>
        <v>708.58086888888647</v>
      </c>
      <c r="F39" s="10">
        <f t="shared" si="19"/>
        <v>2.3611388867720962E-2</v>
      </c>
      <c r="G39" s="18">
        <v>191</v>
      </c>
      <c r="H39" s="18">
        <v>258</v>
      </c>
      <c r="I39" s="20">
        <f t="shared" si="22"/>
        <v>67</v>
      </c>
      <c r="J39" s="24">
        <f t="shared" si="23"/>
        <v>3839</v>
      </c>
      <c r="K39" s="17">
        <v>495.1</v>
      </c>
      <c r="L39" s="10">
        <f t="shared" si="2"/>
        <v>3.4135956759999999</v>
      </c>
      <c r="M39" s="17">
        <v>495.4</v>
      </c>
      <c r="N39" s="10">
        <f t="shared" si="3"/>
        <v>3.4156641039999998</v>
      </c>
      <c r="O39" s="17">
        <v>5</v>
      </c>
      <c r="P39" s="11">
        <f t="shared" si="24"/>
        <v>2.9356368504212535E-3</v>
      </c>
      <c r="Q39" s="13">
        <f t="shared" si="41"/>
        <v>0.1674401449024279</v>
      </c>
      <c r="R39" s="24">
        <f t="shared" si="42"/>
        <v>167.4401449024279</v>
      </c>
      <c r="S39" s="11">
        <f t="shared" si="26"/>
        <v>124.33139223057528</v>
      </c>
      <c r="T39" s="13">
        <f t="shared" si="29"/>
        <v>7.8091651560650871E-2</v>
      </c>
      <c r="U39" s="13">
        <f t="shared" si="30"/>
        <v>0.1674401449024279</v>
      </c>
      <c r="V39" s="24">
        <f t="shared" si="7"/>
        <v>167.4401449024279</v>
      </c>
      <c r="W39" s="13">
        <f t="shared" si="8"/>
        <v>3.1000902206631417E-2</v>
      </c>
      <c r="X39" s="24">
        <f t="shared" si="9"/>
        <v>20.686996827814454</v>
      </c>
      <c r="Y39" s="24">
        <f t="shared" si="10"/>
        <v>0.11924375949650065</v>
      </c>
      <c r="Z39" s="24">
        <f t="shared" si="11"/>
        <v>14.78622617756608</v>
      </c>
      <c r="AA39" s="24">
        <f t="shared" si="12"/>
        <v>16.248600195127562</v>
      </c>
      <c r="AB39" s="24">
        <f t="shared" si="13"/>
        <v>18.083535649462213</v>
      </c>
      <c r="AC39" s="24">
        <f t="shared" si="14"/>
        <v>18.087153080078227</v>
      </c>
      <c r="AD39" s="24">
        <f t="shared" si="15"/>
        <v>55.804402977057975</v>
      </c>
      <c r="AE39" s="24">
        <f t="shared" si="16"/>
        <v>0.60172959863120534</v>
      </c>
      <c r="AF39" s="24">
        <f t="shared" si="17"/>
        <v>0.17520595422824631</v>
      </c>
      <c r="AG39" s="24">
        <f t="shared" si="18"/>
        <v>0.22306444714054835</v>
      </c>
    </row>
    <row r="40" spans="4:33" x14ac:dyDescent="0.35">
      <c r="D40" s="15">
        <v>43077.582130509261</v>
      </c>
      <c r="E40" s="25">
        <f t="shared" si="40"/>
        <v>708.58213050926133</v>
      </c>
      <c r="F40" s="10">
        <f t="shared" si="19"/>
        <v>3.0278888996690512E-2</v>
      </c>
      <c r="G40" s="18">
        <v>258</v>
      </c>
      <c r="H40" s="18">
        <v>371</v>
      </c>
      <c r="I40" s="20">
        <f t="shared" si="22"/>
        <v>113</v>
      </c>
      <c r="J40" s="24">
        <f t="shared" si="23"/>
        <v>3952</v>
      </c>
      <c r="K40" s="17">
        <v>476.9</v>
      </c>
      <c r="L40" s="10">
        <f t="shared" si="2"/>
        <v>3.2881110439999999</v>
      </c>
      <c r="M40" s="17">
        <v>477</v>
      </c>
      <c r="N40" s="10">
        <f t="shared" si="3"/>
        <v>3.2888005199999997</v>
      </c>
      <c r="O40" s="17">
        <v>4.8</v>
      </c>
      <c r="P40" s="11">
        <f t="shared" si="24"/>
        <v>4.9547113361282039E-3</v>
      </c>
      <c r="Q40" s="13">
        <f t="shared" si="41"/>
        <v>0.1723948562385561</v>
      </c>
      <c r="R40" s="24">
        <f t="shared" si="42"/>
        <v>172.39485623855612</v>
      </c>
      <c r="S40" s="11">
        <f t="shared" si="26"/>
        <v>163.63583672669611</v>
      </c>
      <c r="T40" s="13">
        <f t="shared" si="29"/>
        <v>7.8091651560650871E-2</v>
      </c>
      <c r="U40" s="13">
        <f t="shared" si="30"/>
        <v>0.1723948562385561</v>
      </c>
      <c r="V40" s="24">
        <f t="shared" si="7"/>
        <v>172.39485623855612</v>
      </c>
      <c r="W40" s="13">
        <f t="shared" si="8"/>
        <v>3.1000902206631417E-2</v>
      </c>
      <c r="X40" s="24">
        <f t="shared" si="9"/>
        <v>21.484985803981722</v>
      </c>
      <c r="Y40" s="24">
        <f t="shared" si="10"/>
        <v>0.11428904816037244</v>
      </c>
      <c r="Z40" s="24">
        <f t="shared" si="11"/>
        <v>14.171841971886183</v>
      </c>
      <c r="AA40" s="24">
        <f t="shared" si="12"/>
        <v>15.573452716358442</v>
      </c>
      <c r="AB40" s="24">
        <f t="shared" si="13"/>
        <v>18.618644473764061</v>
      </c>
      <c r="AC40" s="24">
        <f t="shared" si="14"/>
        <v>18.622368947553571</v>
      </c>
      <c r="AD40" s="24">
        <f t="shared" si="15"/>
        <v>55.68156147965982</v>
      </c>
      <c r="AE40" s="24">
        <f t="shared" si="16"/>
        <v>0.60040501918977596</v>
      </c>
      <c r="AF40" s="24">
        <f t="shared" si="17"/>
        <v>0.16792595122232526</v>
      </c>
      <c r="AG40" s="24">
        <f t="shared" si="18"/>
        <v>0.23166902958789867</v>
      </c>
    </row>
    <row r="41" spans="4:33" x14ac:dyDescent="0.35">
      <c r="D41" s="15">
        <v>43077.583068032407</v>
      </c>
      <c r="E41" s="25">
        <f t="shared" si="40"/>
        <v>708.58306803240703</v>
      </c>
      <c r="F41" s="10">
        <f t="shared" si="19"/>
        <v>2.2500555496662855E-2</v>
      </c>
      <c r="G41" s="18">
        <v>371</v>
      </c>
      <c r="H41" s="18">
        <v>410</v>
      </c>
      <c r="I41" s="20">
        <f t="shared" si="22"/>
        <v>39</v>
      </c>
      <c r="J41" s="24">
        <f t="shared" si="23"/>
        <v>3991</v>
      </c>
      <c r="K41" s="17">
        <v>458.4</v>
      </c>
      <c r="L41" s="10">
        <f t="shared" si="2"/>
        <v>3.1605579839999995</v>
      </c>
      <c r="M41" s="17">
        <v>458.4</v>
      </c>
      <c r="N41" s="10">
        <f t="shared" si="3"/>
        <v>3.1605579839999995</v>
      </c>
      <c r="O41" s="17">
        <v>4.5</v>
      </c>
      <c r="P41" s="11">
        <f t="shared" si="24"/>
        <v>1.711880801709561E-3</v>
      </c>
      <c r="Q41" s="13">
        <f t="shared" si="41"/>
        <v>0.17410673704026566</v>
      </c>
      <c r="R41" s="24">
        <f t="shared" si="42"/>
        <v>174.10673704026567</v>
      </c>
      <c r="S41" s="11">
        <f t="shared" si="26"/>
        <v>76.081712825421434</v>
      </c>
      <c r="T41" s="13">
        <f t="shared" si="29"/>
        <v>7.8091651560650871E-2</v>
      </c>
      <c r="U41" s="13">
        <f t="shared" si="30"/>
        <v>0.17410673704026566</v>
      </c>
      <c r="V41" s="24">
        <f t="shared" si="7"/>
        <v>174.10673704026567</v>
      </c>
      <c r="W41" s="13">
        <f t="shared" si="8"/>
        <v>3.1000902206631417E-2</v>
      </c>
      <c r="X41" s="24">
        <f t="shared" si="9"/>
        <v>22.356758788174698</v>
      </c>
      <c r="Y41" s="24">
        <f t="shared" si="10"/>
        <v>0.11257716735866288</v>
      </c>
      <c r="Z41" s="24">
        <f t="shared" si="11"/>
        <v>13.959568752474198</v>
      </c>
      <c r="AA41" s="24">
        <f t="shared" si="12"/>
        <v>15.340185442279337</v>
      </c>
      <c r="AB41" s="24">
        <f t="shared" si="13"/>
        <v>18.803527600348691</v>
      </c>
      <c r="AC41" s="24">
        <f t="shared" si="14"/>
        <v>18.807289058160322</v>
      </c>
      <c r="AD41" s="24">
        <f t="shared" si="15"/>
        <v>55.043055769545958</v>
      </c>
      <c r="AE41" s="24">
        <f t="shared" si="16"/>
        <v>0.59352011828279017</v>
      </c>
      <c r="AF41" s="24">
        <f t="shared" si="17"/>
        <v>0.16541066899158224</v>
      </c>
      <c r="AG41" s="24">
        <f t="shared" si="18"/>
        <v>0.24106921272562756</v>
      </c>
    </row>
    <row r="42" spans="4:33" x14ac:dyDescent="0.35">
      <c r="D42" s="15">
        <v>43077.58420232639</v>
      </c>
      <c r="E42" s="25">
        <f t="shared" si="40"/>
        <v>708.58420232639037</v>
      </c>
      <c r="F42" s="10">
        <f t="shared" si="19"/>
        <v>2.7223055600188673E-2</v>
      </c>
      <c r="G42" s="18">
        <v>100</v>
      </c>
      <c r="H42" s="18">
        <v>191</v>
      </c>
      <c r="I42" s="20">
        <f t="shared" si="22"/>
        <v>91</v>
      </c>
      <c r="J42" s="24">
        <f t="shared" si="23"/>
        <v>4082</v>
      </c>
      <c r="K42" s="17">
        <v>443.9</v>
      </c>
      <c r="L42" s="10">
        <f t="shared" si="2"/>
        <v>3.0605839639999997</v>
      </c>
      <c r="M42" s="17">
        <v>443.8</v>
      </c>
      <c r="N42" s="10">
        <f t="shared" si="3"/>
        <v>3.0598944879999999</v>
      </c>
      <c r="O42" s="17">
        <v>4.5999999999999996</v>
      </c>
      <c r="P42" s="11">
        <f t="shared" si="24"/>
        <v>3.9929504136365047E-3</v>
      </c>
      <c r="Q42" s="13">
        <f t="shared" si="41"/>
        <v>0.17809968745390217</v>
      </c>
      <c r="R42" s="24">
        <f t="shared" si="42"/>
        <v>178.09968745390216</v>
      </c>
      <c r="S42" s="11">
        <f t="shared" si="26"/>
        <v>146.67532081185007</v>
      </c>
      <c r="T42" s="13">
        <f t="shared" si="29"/>
        <v>7.8091651560650871E-2</v>
      </c>
      <c r="U42" s="13">
        <f t="shared" si="30"/>
        <v>0.17809968745390217</v>
      </c>
      <c r="V42" s="24">
        <f t="shared" si="7"/>
        <v>178.09968745390216</v>
      </c>
      <c r="W42" s="13">
        <f t="shared" si="8"/>
        <v>3.1000902206631417E-2</v>
      </c>
      <c r="X42" s="24">
        <f t="shared" si="9"/>
        <v>23.092244769038487</v>
      </c>
      <c r="Y42" s="24">
        <f t="shared" si="10"/>
        <v>0.10858421694502637</v>
      </c>
      <c r="Z42" s="24">
        <f t="shared" si="11"/>
        <v>13.46444290118327</v>
      </c>
      <c r="AA42" s="24">
        <f t="shared" si="12"/>
        <v>14.796091100201396</v>
      </c>
      <c r="AB42" s="24">
        <f t="shared" si="13"/>
        <v>19.234766245021433</v>
      </c>
      <c r="AC42" s="24">
        <f t="shared" si="14"/>
        <v>19.238613967814995</v>
      </c>
      <c r="AD42" s="24">
        <f t="shared" si="15"/>
        <v>54.851664130760113</v>
      </c>
      <c r="AE42" s="24">
        <f t="shared" si="16"/>
        <v>0.59145637406469831</v>
      </c>
      <c r="AF42" s="24">
        <f t="shared" si="17"/>
        <v>0.15954379016822726</v>
      </c>
      <c r="AG42" s="24">
        <f t="shared" si="18"/>
        <v>0.24899983576707449</v>
      </c>
    </row>
    <row r="43" spans="4:33" x14ac:dyDescent="0.35">
      <c r="D43" s="15">
        <v>43077.666519282408</v>
      </c>
      <c r="E43" s="25">
        <f t="shared" ref="E43:E49" si="43">D43-(115*365+29)-365</f>
        <v>708.66651928240753</v>
      </c>
      <c r="F43" s="10">
        <f t="shared" si="19"/>
        <v>1.975606944411993</v>
      </c>
      <c r="G43" s="18">
        <v>100</v>
      </c>
      <c r="H43" s="18">
        <v>206</v>
      </c>
      <c r="I43" s="20">
        <f t="shared" si="22"/>
        <v>106</v>
      </c>
      <c r="J43" s="24">
        <f t="shared" si="23"/>
        <v>4188</v>
      </c>
      <c r="K43" s="17">
        <v>491.4</v>
      </c>
      <c r="L43" s="10">
        <f t="shared" si="2"/>
        <v>3.3880850639999998</v>
      </c>
      <c r="M43" s="17">
        <v>491.3</v>
      </c>
      <c r="N43" s="10">
        <f t="shared" si="3"/>
        <v>3.387395588</v>
      </c>
      <c r="O43" s="17">
        <v>7.9</v>
      </c>
      <c r="P43" s="11">
        <f t="shared" si="24"/>
        <v>4.5965169704299293E-3</v>
      </c>
      <c r="Q43" s="13">
        <f t="shared" ref="Q43:Q49" si="44">Q42+P43</f>
        <v>0.1826962044243321</v>
      </c>
      <c r="R43" s="24">
        <f t="shared" ref="R43:R49" si="45">Q43*1000</f>
        <v>182.69620442433211</v>
      </c>
      <c r="S43" s="11">
        <f t="shared" si="26"/>
        <v>2.3266353580256358</v>
      </c>
      <c r="T43" s="13">
        <f t="shared" si="29"/>
        <v>7.8091651560650871E-2</v>
      </c>
      <c r="U43" s="13">
        <f t="shared" si="30"/>
        <v>0.1826962044243321</v>
      </c>
      <c r="V43" s="24">
        <f t="shared" si="7"/>
        <v>182.69620442433211</v>
      </c>
      <c r="W43" s="13">
        <f t="shared" si="8"/>
        <v>3.1000902206631417E-2</v>
      </c>
      <c r="X43" s="24">
        <f t="shared" si="9"/>
        <v>20.859634090167475</v>
      </c>
      <c r="Y43" s="24">
        <f t="shared" si="10"/>
        <v>0.10398769997459645</v>
      </c>
      <c r="Z43" s="24">
        <f t="shared" si="11"/>
        <v>12.894474796849959</v>
      </c>
      <c r="AA43" s="24">
        <f t="shared" si="12"/>
        <v>14.169752524010944</v>
      </c>
      <c r="AB43" s="24">
        <f t="shared" si="13"/>
        <v>19.731190077827868</v>
      </c>
      <c r="AC43" s="24">
        <f t="shared" si="14"/>
        <v>19.735137105248917</v>
      </c>
      <c r="AD43" s="24">
        <f t="shared" si="15"/>
        <v>57.710613385821574</v>
      </c>
      <c r="AE43" s="24">
        <f t="shared" si="16"/>
        <v>0.62228394852082791</v>
      </c>
      <c r="AF43" s="24">
        <f t="shared" si="17"/>
        <v>0.15279008544329248</v>
      </c>
      <c r="AG43" s="24">
        <f t="shared" si="18"/>
        <v>0.22492596603587961</v>
      </c>
    </row>
    <row r="44" spans="4:33" x14ac:dyDescent="0.35">
      <c r="D44" s="15">
        <v>43077.667699861115</v>
      </c>
      <c r="E44" s="25">
        <f t="shared" si="43"/>
        <v>708.66769986111467</v>
      </c>
      <c r="F44" s="10">
        <f t="shared" si="19"/>
        <v>2.8333888971246779E-2</v>
      </c>
      <c r="G44" s="18">
        <v>206</v>
      </c>
      <c r="H44" s="18">
        <v>301</v>
      </c>
      <c r="I44" s="20">
        <f t="shared" si="22"/>
        <v>95</v>
      </c>
      <c r="J44" s="24">
        <f t="shared" si="23"/>
        <v>4283</v>
      </c>
      <c r="K44" s="17">
        <v>465.7</v>
      </c>
      <c r="L44" s="10">
        <f t="shared" si="2"/>
        <v>3.2108897319999996</v>
      </c>
      <c r="M44" s="17">
        <v>465.6</v>
      </c>
      <c r="N44" s="10">
        <f t="shared" si="3"/>
        <v>3.2102002560000003</v>
      </c>
      <c r="O44" s="17">
        <v>7.4</v>
      </c>
      <c r="P44" s="11">
        <f t="shared" si="24"/>
        <v>4.1268617903927425E-3</v>
      </c>
      <c r="Q44" s="13">
        <f t="shared" si="44"/>
        <v>0.18682306621472483</v>
      </c>
      <c r="R44" s="24">
        <f t="shared" si="45"/>
        <v>186.82306621472483</v>
      </c>
      <c r="S44" s="11">
        <f t="shared" si="26"/>
        <v>145.65108921619196</v>
      </c>
      <c r="T44" s="13">
        <f t="shared" si="29"/>
        <v>7.8091651560650871E-2</v>
      </c>
      <c r="U44" s="13">
        <f t="shared" si="30"/>
        <v>0.18682306621472483</v>
      </c>
      <c r="V44" s="24">
        <f t="shared" si="7"/>
        <v>186.82306621472483</v>
      </c>
      <c r="W44" s="13">
        <f t="shared" si="8"/>
        <v>3.1000902206631417E-2</v>
      </c>
      <c r="X44" s="24">
        <f t="shared" si="9"/>
        <v>22.011035714130752</v>
      </c>
      <c r="Y44" s="24">
        <f t="shared" si="10"/>
        <v>9.9860838184203715E-2</v>
      </c>
      <c r="Z44" s="24">
        <f t="shared" si="11"/>
        <v>12.38274393484126</v>
      </c>
      <c r="AA44" s="24">
        <f t="shared" si="12"/>
        <v>13.607410917407977</v>
      </c>
      <c r="AB44" s="24">
        <f t="shared" si="13"/>
        <v>20.176891151190283</v>
      </c>
      <c r="AC44" s="24">
        <f t="shared" si="14"/>
        <v>20.180927336657614</v>
      </c>
      <c r="AD44" s="24">
        <f t="shared" si="15"/>
        <v>57.121553368461264</v>
      </c>
      <c r="AE44" s="24">
        <f t="shared" si="16"/>
        <v>0.61593221229740425</v>
      </c>
      <c r="AF44" s="24">
        <f t="shared" si="17"/>
        <v>0.14672644940056045</v>
      </c>
      <c r="AG44" s="24">
        <f t="shared" si="18"/>
        <v>0.2373413383020353</v>
      </c>
    </row>
    <row r="45" spans="4:33" x14ac:dyDescent="0.35">
      <c r="D45" s="15">
        <v>43077.668787847222</v>
      </c>
      <c r="E45" s="25">
        <f t="shared" si="43"/>
        <v>708.66878784722212</v>
      </c>
      <c r="F45" s="10">
        <f t="shared" si="19"/>
        <v>2.6111666578799486E-2</v>
      </c>
      <c r="G45" s="18">
        <v>301</v>
      </c>
      <c r="H45" s="18">
        <v>395</v>
      </c>
      <c r="I45" s="20">
        <f t="shared" si="22"/>
        <v>94</v>
      </c>
      <c r="J45" s="24">
        <f t="shared" si="23"/>
        <v>4377</v>
      </c>
      <c r="K45" s="17">
        <v>444.7</v>
      </c>
      <c r="L45" s="10">
        <f t="shared" si="2"/>
        <v>3.0660997719999998</v>
      </c>
      <c r="M45" s="17">
        <v>444.6</v>
      </c>
      <c r="N45" s="10">
        <f t="shared" si="3"/>
        <v>3.065410296</v>
      </c>
      <c r="O45" s="17">
        <v>7.4</v>
      </c>
      <c r="P45" s="11">
        <f t="shared" si="24"/>
        <v>4.0834211399675552E-3</v>
      </c>
      <c r="Q45" s="13">
        <f t="shared" si="44"/>
        <v>0.1909064873546924</v>
      </c>
      <c r="R45" s="24">
        <f t="shared" si="45"/>
        <v>190.90648735469239</v>
      </c>
      <c r="S45" s="11">
        <f t="shared" si="26"/>
        <v>156.38301475873453</v>
      </c>
      <c r="T45" s="13">
        <f t="shared" si="29"/>
        <v>7.8091651560650871E-2</v>
      </c>
      <c r="U45" s="13">
        <f t="shared" si="30"/>
        <v>0.1909064873546924</v>
      </c>
      <c r="V45" s="24">
        <f t="shared" si="7"/>
        <v>190.90648735469239</v>
      </c>
      <c r="W45" s="13">
        <f t="shared" si="8"/>
        <v>3.1000902206631417E-2</v>
      </c>
      <c r="X45" s="24">
        <f t="shared" si="9"/>
        <v>23.050693271478362</v>
      </c>
      <c r="Y45" s="24">
        <f t="shared" si="10"/>
        <v>9.5777417044236146E-2</v>
      </c>
      <c r="Z45" s="24">
        <f t="shared" si="11"/>
        <v>11.876399713485283</v>
      </c>
      <c r="AA45" s="24">
        <f t="shared" si="12"/>
        <v>13.050988696137672</v>
      </c>
      <c r="AB45" s="24">
        <f t="shared" si="13"/>
        <v>20.617900634306778</v>
      </c>
      <c r="AC45" s="24">
        <f t="shared" si="14"/>
        <v>20.622025039314639</v>
      </c>
      <c r="AD45" s="24">
        <f t="shared" si="15"/>
        <v>56.638318032383957</v>
      </c>
      <c r="AE45" s="24">
        <f t="shared" si="16"/>
        <v>0.61072156601664829</v>
      </c>
      <c r="AF45" s="24">
        <f t="shared" si="17"/>
        <v>0.14072664110564667</v>
      </c>
      <c r="AG45" s="24">
        <f t="shared" si="18"/>
        <v>0.24855179287770501</v>
      </c>
    </row>
    <row r="46" spans="4:33" x14ac:dyDescent="0.35">
      <c r="D46" s="15">
        <v>43077.67006103009</v>
      </c>
      <c r="E46" s="25">
        <f t="shared" si="43"/>
        <v>708.67006103009044</v>
      </c>
      <c r="F46" s="10">
        <f t="shared" si="19"/>
        <v>3.0556388839613646E-2</v>
      </c>
      <c r="G46" s="18">
        <v>100</v>
      </c>
      <c r="H46" s="18">
        <v>193</v>
      </c>
      <c r="I46" s="20">
        <f t="shared" si="22"/>
        <v>93</v>
      </c>
      <c r="J46" s="24">
        <f t="shared" si="23"/>
        <v>4470</v>
      </c>
      <c r="K46" s="17">
        <v>429</v>
      </c>
      <c r="L46" s="10">
        <f t="shared" si="2"/>
        <v>2.9578520399999997</v>
      </c>
      <c r="M46" s="17">
        <v>429</v>
      </c>
      <c r="N46" s="10">
        <f t="shared" si="3"/>
        <v>2.9578520399999997</v>
      </c>
      <c r="O46" s="17">
        <v>7.5</v>
      </c>
      <c r="P46" s="11">
        <f t="shared" si="24"/>
        <v>4.0385409810835974E-3</v>
      </c>
      <c r="Q46" s="13">
        <f t="shared" si="44"/>
        <v>0.19494502833577601</v>
      </c>
      <c r="R46" s="24">
        <f t="shared" si="45"/>
        <v>194.94502833577602</v>
      </c>
      <c r="S46" s="11">
        <f t="shared" si="26"/>
        <v>132.16682777148023</v>
      </c>
      <c r="T46" s="13">
        <f t="shared" si="29"/>
        <v>7.8091651560650871E-2</v>
      </c>
      <c r="U46" s="13">
        <f t="shared" si="30"/>
        <v>0.19494502833577601</v>
      </c>
      <c r="V46" s="24">
        <f t="shared" si="7"/>
        <v>194.94502833577602</v>
      </c>
      <c r="W46" s="13">
        <f t="shared" si="8"/>
        <v>3.1000902206631417E-2</v>
      </c>
      <c r="X46" s="24">
        <f t="shared" si="9"/>
        <v>23.888900299532125</v>
      </c>
      <c r="Y46" s="24">
        <f t="shared" si="10"/>
        <v>9.1738876063152536E-2</v>
      </c>
      <c r="Z46" s="24">
        <f t="shared" si="11"/>
        <v>11.375620631830914</v>
      </c>
      <c r="AA46" s="24">
        <f t="shared" si="12"/>
        <v>12.500682013001004</v>
      </c>
      <c r="AB46" s="24">
        <f t="shared" si="13"/>
        <v>21.054063060263807</v>
      </c>
      <c r="AC46" s="24">
        <f t="shared" si="14"/>
        <v>21.058274715206849</v>
      </c>
      <c r="AD46" s="24">
        <f t="shared" si="15"/>
        <v>56.350417687466866</v>
      </c>
      <c r="AE46" s="24">
        <f t="shared" si="16"/>
        <v>0.60761718446697077</v>
      </c>
      <c r="AF46" s="24">
        <f t="shared" si="17"/>
        <v>0.13479277564158945</v>
      </c>
      <c r="AG46" s="24">
        <f t="shared" si="18"/>
        <v>0.2575900398914398</v>
      </c>
    </row>
    <row r="47" spans="4:33" x14ac:dyDescent="0.35">
      <c r="D47" s="15">
        <v>43077.67072076389</v>
      </c>
      <c r="E47" s="25">
        <f t="shared" si="43"/>
        <v>708.67072076389013</v>
      </c>
      <c r="F47" s="10">
        <f t="shared" si="19"/>
        <v>1.5833611192647368E-2</v>
      </c>
      <c r="G47" s="18">
        <v>193</v>
      </c>
      <c r="H47" s="18">
        <v>276</v>
      </c>
      <c r="I47" s="20">
        <f t="shared" si="22"/>
        <v>83</v>
      </c>
      <c r="J47" s="24">
        <f t="shared" si="23"/>
        <v>4553</v>
      </c>
      <c r="K47" s="17">
        <v>409</v>
      </c>
      <c r="L47" s="10">
        <f t="shared" si="2"/>
        <v>2.8199568399999997</v>
      </c>
      <c r="M47" s="17">
        <v>409.2</v>
      </c>
      <c r="N47" s="10">
        <f t="shared" si="3"/>
        <v>2.8213357919999997</v>
      </c>
      <c r="O47" s="17">
        <v>7.5</v>
      </c>
      <c r="P47" s="11">
        <f t="shared" si="24"/>
        <v>3.6042892626875107E-3</v>
      </c>
      <c r="Q47" s="13">
        <f t="shared" si="44"/>
        <v>0.19854931759846353</v>
      </c>
      <c r="R47" s="24">
        <f t="shared" si="45"/>
        <v>198.54931759846355</v>
      </c>
      <c r="S47" s="11">
        <f t="shared" si="26"/>
        <v>227.63532707947442</v>
      </c>
      <c r="T47" s="13">
        <f t="shared" si="29"/>
        <v>7.8091651560650871E-2</v>
      </c>
      <c r="U47" s="13">
        <f t="shared" si="30"/>
        <v>0.19854931759846353</v>
      </c>
      <c r="V47" s="24">
        <f t="shared" si="7"/>
        <v>198.54931759846355</v>
      </c>
      <c r="W47" s="13">
        <f t="shared" si="8"/>
        <v>3.1000902206631417E-2</v>
      </c>
      <c r="X47" s="24">
        <f t="shared" si="9"/>
        <v>25.044814830154646</v>
      </c>
      <c r="Y47" s="24">
        <f t="shared" si="10"/>
        <v>8.8134586800465015E-2</v>
      </c>
      <c r="Z47" s="24">
        <f t="shared" si="11"/>
        <v>10.928688763257663</v>
      </c>
      <c r="AA47" s="24">
        <f t="shared" si="12"/>
        <v>12.009548091491936</v>
      </c>
      <c r="AB47" s="24">
        <f t="shared" si="13"/>
        <v>21.443326300634062</v>
      </c>
      <c r="AC47" s="24">
        <f t="shared" si="14"/>
        <v>21.44761582379882</v>
      </c>
      <c r="AD47" s="24">
        <f t="shared" si="15"/>
        <v>55.685637078353409</v>
      </c>
      <c r="AE47" s="24">
        <f t="shared" si="16"/>
        <v>0.6004489656928339</v>
      </c>
      <c r="AF47" s="24">
        <f t="shared" si="17"/>
        <v>0.12949696022743085</v>
      </c>
      <c r="AG47" s="24">
        <f t="shared" si="18"/>
        <v>0.27005407407973525</v>
      </c>
    </row>
    <row r="48" spans="4:33" x14ac:dyDescent="0.35">
      <c r="D48" s="15">
        <v>43077.672155995373</v>
      </c>
      <c r="E48" s="25">
        <f t="shared" si="43"/>
        <v>708.67215599537303</v>
      </c>
      <c r="F48" s="10">
        <f t="shared" si="19"/>
        <v>3.4445555589627475E-2</v>
      </c>
      <c r="G48" s="18">
        <v>276</v>
      </c>
      <c r="H48" s="18">
        <v>362</v>
      </c>
      <c r="I48" s="20">
        <f t="shared" si="22"/>
        <v>86</v>
      </c>
      <c r="J48" s="24">
        <f t="shared" si="23"/>
        <v>4639</v>
      </c>
      <c r="K48" s="17">
        <v>401.7</v>
      </c>
      <c r="L48" s="10">
        <f t="shared" si="2"/>
        <v>2.7696250919999996</v>
      </c>
      <c r="M48" s="17">
        <v>401.3</v>
      </c>
      <c r="N48" s="10">
        <f t="shared" si="3"/>
        <v>2.766867188</v>
      </c>
      <c r="O48" s="17">
        <v>7.5</v>
      </c>
      <c r="P48" s="11">
        <f t="shared" si="24"/>
        <v>3.7345647782063372E-3</v>
      </c>
      <c r="Q48" s="13">
        <f t="shared" si="44"/>
        <v>0.20228388237666986</v>
      </c>
      <c r="R48" s="24">
        <f t="shared" si="45"/>
        <v>202.28388237666985</v>
      </c>
      <c r="S48" s="11">
        <f t="shared" si="26"/>
        <v>108.41935089387613</v>
      </c>
      <c r="T48" s="13">
        <f t="shared" si="29"/>
        <v>7.8091651560650871E-2</v>
      </c>
      <c r="U48" s="13">
        <f t="shared" si="30"/>
        <v>0.20228388237666986</v>
      </c>
      <c r="V48" s="24">
        <f t="shared" si="7"/>
        <v>202.28388237666985</v>
      </c>
      <c r="W48" s="13">
        <f t="shared" si="8"/>
        <v>3.1000902206631417E-2</v>
      </c>
      <c r="X48" s="24">
        <f t="shared" si="9"/>
        <v>25.537847566656566</v>
      </c>
      <c r="Y48" s="24">
        <f t="shared" si="10"/>
        <v>8.4400022022258686E-2</v>
      </c>
      <c r="Z48" s="24">
        <f t="shared" si="11"/>
        <v>10.465602730760077</v>
      </c>
      <c r="AA48" s="24">
        <f t="shared" si="12"/>
        <v>11.500662341494589</v>
      </c>
      <c r="AB48" s="24">
        <f t="shared" si="13"/>
        <v>21.846659296680343</v>
      </c>
      <c r="AC48" s="24">
        <f t="shared" si="14"/>
        <v>21.851029502580857</v>
      </c>
      <c r="AD48" s="24">
        <f t="shared" si="15"/>
        <v>55.701490091848839</v>
      </c>
      <c r="AE48" s="24">
        <f t="shared" si="16"/>
        <v>0.60061990610145399</v>
      </c>
      <c r="AF48" s="24">
        <f t="shared" si="17"/>
        <v>0.12400972979830267</v>
      </c>
      <c r="AG48" s="24">
        <f t="shared" si="18"/>
        <v>0.27537036410024335</v>
      </c>
    </row>
    <row r="49" spans="4:33" x14ac:dyDescent="0.35">
      <c r="D49" s="15">
        <v>43077.673174537034</v>
      </c>
      <c r="E49" s="25">
        <f t="shared" si="43"/>
        <v>708.67317453703436</v>
      </c>
      <c r="F49" s="10">
        <f t="shared" si="19"/>
        <v>2.4444999871775508E-2</v>
      </c>
      <c r="G49" s="18">
        <v>362</v>
      </c>
      <c r="H49" s="18">
        <v>443</v>
      </c>
      <c r="I49" s="20">
        <f t="shared" si="22"/>
        <v>81</v>
      </c>
      <c r="J49" s="24">
        <f t="shared" si="23"/>
        <v>4720</v>
      </c>
      <c r="K49" s="17">
        <v>388.6</v>
      </c>
      <c r="L49" s="10">
        <f t="shared" si="2"/>
        <v>2.679303736</v>
      </c>
      <c r="M49" s="17">
        <v>388.2</v>
      </c>
      <c r="N49" s="10">
        <f t="shared" si="3"/>
        <v>2.676545832</v>
      </c>
      <c r="O49" s="17">
        <v>7.5</v>
      </c>
      <c r="P49" s="11">
        <f t="shared" si="24"/>
        <v>3.5174389190082943E-3</v>
      </c>
      <c r="Q49" s="13">
        <f t="shared" si="44"/>
        <v>0.20580132129567816</v>
      </c>
      <c r="R49" s="24">
        <f t="shared" si="45"/>
        <v>205.80132129567815</v>
      </c>
      <c r="S49" s="11">
        <f t="shared" si="26"/>
        <v>143.89195898788168</v>
      </c>
      <c r="T49" s="13">
        <f t="shared" si="29"/>
        <v>7.8091651560650871E-2</v>
      </c>
      <c r="U49" s="13">
        <f t="shared" si="30"/>
        <v>0.20580132129567816</v>
      </c>
      <c r="V49" s="24">
        <f t="shared" si="7"/>
        <v>205.80132129567815</v>
      </c>
      <c r="W49" s="13">
        <f t="shared" si="8"/>
        <v>3.1000902206631417E-2</v>
      </c>
      <c r="X49" s="24">
        <f t="shared" si="9"/>
        <v>26.399634797782792</v>
      </c>
      <c r="Y49" s="24">
        <f t="shared" si="10"/>
        <v>8.0882583103250388E-2</v>
      </c>
      <c r="Z49" s="24">
        <f t="shared" si="11"/>
        <v>10.029440304803048</v>
      </c>
      <c r="AA49" s="24">
        <f t="shared" si="12"/>
        <v>11.02136297231104</v>
      </c>
      <c r="AB49" s="24">
        <f t="shared" si="13"/>
        <v>22.22654269993324</v>
      </c>
      <c r="AC49" s="24">
        <f t="shared" si="14"/>
        <v>22.230988897712784</v>
      </c>
      <c r="AD49" s="24">
        <f t="shared" si="15"/>
        <v>55.319002229906161</v>
      </c>
      <c r="AE49" s="24">
        <f t="shared" si="16"/>
        <v>0.59649560308287863</v>
      </c>
      <c r="AF49" s="24">
        <f t="shared" si="17"/>
        <v>0.11884152439412379</v>
      </c>
      <c r="AG49" s="24">
        <f t="shared" si="18"/>
        <v>0.28466287252299755</v>
      </c>
    </row>
    <row r="50" spans="4:33" x14ac:dyDescent="0.35">
      <c r="D50" s="15">
        <v>43078.629264074072</v>
      </c>
      <c r="E50" s="25">
        <f t="shared" ref="E50:E73" si="46">D50-(115*365+29)-365</f>
        <v>709.62926407407213</v>
      </c>
      <c r="F50" s="10">
        <f t="shared" si="19"/>
        <v>22.946148888906464</v>
      </c>
      <c r="G50" s="18">
        <v>100</v>
      </c>
      <c r="H50" s="18">
        <v>201</v>
      </c>
      <c r="I50" s="20">
        <f t="shared" si="22"/>
        <v>101</v>
      </c>
      <c r="J50" s="24">
        <f t="shared" si="23"/>
        <v>4821</v>
      </c>
      <c r="K50" s="17">
        <v>478.8</v>
      </c>
      <c r="L50" s="10">
        <f t="shared" si="2"/>
        <v>3.3012110880000001</v>
      </c>
      <c r="M50" s="17">
        <v>47.6</v>
      </c>
      <c r="N50" s="10">
        <f t="shared" si="3"/>
        <v>0.32819057600000001</v>
      </c>
      <c r="O50" s="17">
        <v>4.4000000000000004</v>
      </c>
      <c r="P50" s="11">
        <f t="shared" si="24"/>
        <v>4.4349296420659358E-3</v>
      </c>
      <c r="Q50" s="13">
        <f t="shared" ref="Q50:Q63" si="47">Q49+P50</f>
        <v>0.21023625093774409</v>
      </c>
      <c r="R50" s="24">
        <f t="shared" ref="R50:R63" si="48">Q50*1000</f>
        <v>210.2362509377441</v>
      </c>
      <c r="S50" s="11">
        <f t="shared" si="26"/>
        <v>0.19327555414800104</v>
      </c>
      <c r="T50" s="13">
        <f t="shared" si="29"/>
        <v>7.8091651560650871E-2</v>
      </c>
      <c r="U50" s="13">
        <f t="shared" si="30"/>
        <v>0.21023625093774409</v>
      </c>
      <c r="V50" s="24">
        <f t="shared" si="7"/>
        <v>210.2362509377441</v>
      </c>
      <c r="W50" s="13">
        <f t="shared" si="8"/>
        <v>3.1000902206631417E-2</v>
      </c>
      <c r="X50" s="24">
        <f t="shared" si="9"/>
        <v>215.30122328779998</v>
      </c>
      <c r="Y50" s="24">
        <f t="shared" si="10"/>
        <v>7.6447653461184456E-2</v>
      </c>
      <c r="Z50" s="24">
        <f t="shared" si="11"/>
        <v>9.4795090291868718</v>
      </c>
      <c r="AA50" s="24">
        <f t="shared" si="12"/>
        <v>10.417042889216342</v>
      </c>
      <c r="AB50" s="24">
        <f t="shared" si="13"/>
        <v>22.705515101276362</v>
      </c>
      <c r="AC50" s="24">
        <f t="shared" si="14"/>
        <v>22.710057112698902</v>
      </c>
      <c r="AD50" s="24">
        <f t="shared" si="15"/>
        <v>-132.97826617701634</v>
      </c>
      <c r="AE50" s="24">
        <f t="shared" si="16"/>
        <v>-1.4338825337180974</v>
      </c>
      <c r="AF50" s="24">
        <f t="shared" si="17"/>
        <v>0.11232524141919714</v>
      </c>
      <c r="AG50" s="24">
        <f t="shared" si="18"/>
        <v>2.3215572922989001</v>
      </c>
    </row>
    <row r="51" spans="4:33" x14ac:dyDescent="0.35">
      <c r="D51" s="15">
        <v>43078.629981701386</v>
      </c>
      <c r="E51" s="25">
        <f t="shared" si="46"/>
        <v>709.62998170138599</v>
      </c>
      <c r="F51" s="10">
        <f t="shared" si="19"/>
        <v>1.7223055532667786E-2</v>
      </c>
      <c r="G51" s="18">
        <v>201</v>
      </c>
      <c r="H51" s="18">
        <v>297</v>
      </c>
      <c r="I51" s="20">
        <f t="shared" si="22"/>
        <v>96</v>
      </c>
      <c r="J51" s="24">
        <f t="shared" si="23"/>
        <v>4917</v>
      </c>
      <c r="K51" s="17">
        <v>447.6</v>
      </c>
      <c r="L51" s="10">
        <f t="shared" si="2"/>
        <v>3.0860945760000003</v>
      </c>
      <c r="M51" s="17">
        <v>447.4</v>
      </c>
      <c r="N51" s="10">
        <f t="shared" si="3"/>
        <v>3.0847156239999998</v>
      </c>
      <c r="O51" s="17">
        <v>5</v>
      </c>
      <c r="P51" s="11">
        <f t="shared" si="24"/>
        <v>4.2062856364244823E-3</v>
      </c>
      <c r="Q51" s="13">
        <f t="shared" si="47"/>
        <v>0.21444253657416856</v>
      </c>
      <c r="R51" s="24">
        <f t="shared" si="48"/>
        <v>214.44253657416857</v>
      </c>
      <c r="S51" s="11">
        <f t="shared" si="26"/>
        <v>244.22412320776769</v>
      </c>
      <c r="T51" s="13">
        <f t="shared" si="29"/>
        <v>7.8091651560650871E-2</v>
      </c>
      <c r="U51" s="13">
        <f t="shared" si="30"/>
        <v>0.21444253657416856</v>
      </c>
      <c r="V51" s="24">
        <f t="shared" si="7"/>
        <v>214.44253657416857</v>
      </c>
      <c r="W51" s="13">
        <f t="shared" si="8"/>
        <v>3.1000902206631417E-2</v>
      </c>
      <c r="X51" s="24">
        <f t="shared" si="9"/>
        <v>22.906433233123114</v>
      </c>
      <c r="Y51" s="24">
        <f t="shared" si="10"/>
        <v>7.2241367824759983E-2</v>
      </c>
      <c r="Z51" s="24">
        <f t="shared" si="11"/>
        <v>8.9579296102702379</v>
      </c>
      <c r="AA51" s="24">
        <f t="shared" si="12"/>
        <v>9.8438786926046564</v>
      </c>
      <c r="AB51" s="24">
        <f t="shared" si="13"/>
        <v>23.159793950010204</v>
      </c>
      <c r="AC51" s="24">
        <f t="shared" si="14"/>
        <v>23.164426835377281</v>
      </c>
      <c r="AD51" s="24">
        <f t="shared" si="15"/>
        <v>59.98968807427223</v>
      </c>
      <c r="AE51" s="24">
        <f t="shared" si="16"/>
        <v>0.64685883194168892</v>
      </c>
      <c r="AF51" s="24">
        <f t="shared" si="17"/>
        <v>0.10614490718788717</v>
      </c>
      <c r="AG51" s="24">
        <f t="shared" si="18"/>
        <v>0.24699626087042392</v>
      </c>
    </row>
    <row r="52" spans="4:33" x14ac:dyDescent="0.35">
      <c r="D52" s="15">
        <v>43078.630861307873</v>
      </c>
      <c r="E52" s="25">
        <f t="shared" si="46"/>
        <v>709.63086130787269</v>
      </c>
      <c r="F52" s="10">
        <f t="shared" si="19"/>
        <v>2.111055568093434E-2</v>
      </c>
      <c r="G52" s="18">
        <v>297</v>
      </c>
      <c r="H52" s="18">
        <v>385</v>
      </c>
      <c r="I52" s="20">
        <f t="shared" si="22"/>
        <v>88</v>
      </c>
      <c r="J52" s="24">
        <f t="shared" si="23"/>
        <v>5005</v>
      </c>
      <c r="K52" s="17">
        <v>425.2</v>
      </c>
      <c r="L52" s="10">
        <f t="shared" si="2"/>
        <v>2.9316519519999997</v>
      </c>
      <c r="M52" s="17">
        <v>425</v>
      </c>
      <c r="N52" s="10">
        <f t="shared" si="3"/>
        <v>2.9302729999999997</v>
      </c>
      <c r="O52" s="17">
        <v>4.9000000000000004</v>
      </c>
      <c r="P52" s="11">
        <f t="shared" si="24"/>
        <v>3.857148548668156E-3</v>
      </c>
      <c r="Q52" s="13">
        <f t="shared" si="47"/>
        <v>0.21829968512283671</v>
      </c>
      <c r="R52" s="24">
        <f t="shared" si="48"/>
        <v>218.29968512283671</v>
      </c>
      <c r="S52" s="11">
        <f t="shared" si="26"/>
        <v>182.71184363714679</v>
      </c>
      <c r="T52" s="13">
        <f t="shared" si="29"/>
        <v>7.8091651560650871E-2</v>
      </c>
      <c r="U52" s="13">
        <f t="shared" si="30"/>
        <v>0.21829968512283671</v>
      </c>
      <c r="V52" s="24">
        <f t="shared" si="7"/>
        <v>218.29968512283671</v>
      </c>
      <c r="W52" s="13">
        <f t="shared" si="8"/>
        <v>3.1000902206631417E-2</v>
      </c>
      <c r="X52" s="24">
        <f t="shared" si="9"/>
        <v>24.113737008233603</v>
      </c>
      <c r="Y52" s="24">
        <f t="shared" si="10"/>
        <v>6.838421927609184E-2</v>
      </c>
      <c r="Z52" s="24">
        <f t="shared" si="11"/>
        <v>8.4796431902353877</v>
      </c>
      <c r="AA52" s="24">
        <f t="shared" si="12"/>
        <v>9.3182892200388867</v>
      </c>
      <c r="AB52" s="24">
        <f t="shared" si="13"/>
        <v>23.576365993266364</v>
      </c>
      <c r="AC52" s="24">
        <f t="shared" si="14"/>
        <v>23.581082209708306</v>
      </c>
      <c r="AD52" s="24">
        <f t="shared" si="15"/>
        <v>59.307973771727511</v>
      </c>
      <c r="AE52" s="24">
        <f t="shared" si="16"/>
        <v>0.6395080199668699</v>
      </c>
      <c r="AF52" s="24">
        <f t="shared" si="17"/>
        <v>0.1004775632956533</v>
      </c>
      <c r="AG52" s="24">
        <f t="shared" si="18"/>
        <v>0.26001441673747688</v>
      </c>
    </row>
    <row r="53" spans="4:33" x14ac:dyDescent="0.35">
      <c r="D53" s="15">
        <v>43078.631694664349</v>
      </c>
      <c r="E53" s="25">
        <f t="shared" si="46"/>
        <v>709.6316946643492</v>
      </c>
      <c r="F53" s="10">
        <f t="shared" si="19"/>
        <v>2.0000555436126888E-2</v>
      </c>
      <c r="G53" s="18">
        <v>385</v>
      </c>
      <c r="H53" s="18">
        <v>468</v>
      </c>
      <c r="I53" s="20">
        <f t="shared" si="22"/>
        <v>83</v>
      </c>
      <c r="J53" s="24">
        <f t="shared" si="23"/>
        <v>5088</v>
      </c>
      <c r="K53" s="17">
        <v>406.2</v>
      </c>
      <c r="L53" s="10">
        <f t="shared" si="2"/>
        <v>2.800651512</v>
      </c>
      <c r="M53" s="17">
        <v>406.9</v>
      </c>
      <c r="N53" s="10">
        <f t="shared" si="3"/>
        <v>2.8054778439999999</v>
      </c>
      <c r="O53" s="17">
        <v>4.7</v>
      </c>
      <c r="P53" s="11">
        <f t="shared" si="24"/>
        <v>3.6406110547894544E-3</v>
      </c>
      <c r="Q53" s="13">
        <f t="shared" si="47"/>
        <v>0.22194029617762617</v>
      </c>
      <c r="R53" s="24">
        <f t="shared" si="48"/>
        <v>221.94029617762618</v>
      </c>
      <c r="S53" s="11">
        <f t="shared" si="26"/>
        <v>182.02549756260467</v>
      </c>
      <c r="T53" s="13">
        <f t="shared" si="29"/>
        <v>7.8091651560650871E-2</v>
      </c>
      <c r="U53" s="13">
        <f t="shared" si="30"/>
        <v>0.22194029617762617</v>
      </c>
      <c r="V53" s="24">
        <f t="shared" si="7"/>
        <v>221.94029617762618</v>
      </c>
      <c r="W53" s="13">
        <f t="shared" si="8"/>
        <v>3.1000902206631417E-2</v>
      </c>
      <c r="X53" s="24">
        <f t="shared" si="9"/>
        <v>25.186380507493929</v>
      </c>
      <c r="Y53" s="24">
        <f t="shared" si="10"/>
        <v>6.4743608221302373E-2</v>
      </c>
      <c r="Z53" s="24">
        <f t="shared" si="11"/>
        <v>8.028207419441495</v>
      </c>
      <c r="AA53" s="24">
        <f t="shared" si="12"/>
        <v>8.8222059554302135</v>
      </c>
      <c r="AB53" s="24">
        <f t="shared" si="13"/>
        <v>23.969551987183628</v>
      </c>
      <c r="AC53" s="24">
        <f t="shared" si="14"/>
        <v>23.974346856554938</v>
      </c>
      <c r="AD53" s="24">
        <f t="shared" si="15"/>
        <v>58.731413537075859</v>
      </c>
      <c r="AE53" s="24">
        <f t="shared" si="16"/>
        <v>0.63329106682203862</v>
      </c>
      <c r="AF53" s="24">
        <f t="shared" si="17"/>
        <v>9.5128379937785362E-2</v>
      </c>
      <c r="AG53" s="24">
        <f t="shared" si="18"/>
        <v>0.2715805532401761</v>
      </c>
    </row>
    <row r="54" spans="4:33" x14ac:dyDescent="0.35">
      <c r="D54" s="15">
        <v>43078.633060451386</v>
      </c>
      <c r="E54" s="25">
        <f t="shared" si="46"/>
        <v>709.63306045138597</v>
      </c>
      <c r="F54" s="10">
        <f t="shared" si="19"/>
        <v>3.2778888882603496E-2</v>
      </c>
      <c r="G54" s="18">
        <v>90</v>
      </c>
      <c r="H54" s="18">
        <v>186</v>
      </c>
      <c r="I54" s="20">
        <f t="shared" si="22"/>
        <v>96</v>
      </c>
      <c r="J54" s="24">
        <f t="shared" si="23"/>
        <v>5184</v>
      </c>
      <c r="K54" s="17">
        <v>395.6</v>
      </c>
      <c r="L54" s="10">
        <f t="shared" si="2"/>
        <v>2.7275670560000003</v>
      </c>
      <c r="M54" s="17">
        <v>395.3</v>
      </c>
      <c r="N54" s="10">
        <f t="shared" si="3"/>
        <v>2.725498628</v>
      </c>
      <c r="O54" s="17">
        <v>4.8</v>
      </c>
      <c r="P54" s="11">
        <f t="shared" si="24"/>
        <v>4.2093122855602445E-3</v>
      </c>
      <c r="Q54" s="13">
        <f t="shared" si="47"/>
        <v>0.22614960846318641</v>
      </c>
      <c r="R54" s="24">
        <f t="shared" si="48"/>
        <v>226.14960846318641</v>
      </c>
      <c r="S54" s="11">
        <f t="shared" si="26"/>
        <v>128.41534380972331</v>
      </c>
      <c r="T54" s="13">
        <f t="shared" si="29"/>
        <v>7.8091651560650871E-2</v>
      </c>
      <c r="U54" s="13">
        <f t="shared" si="30"/>
        <v>0.22614960846318641</v>
      </c>
      <c r="V54" s="24">
        <f t="shared" si="7"/>
        <v>226.14960846318641</v>
      </c>
      <c r="W54" s="13">
        <f t="shared" si="8"/>
        <v>3.1000902206631417E-2</v>
      </c>
      <c r="X54" s="24">
        <f t="shared" si="9"/>
        <v>25.925469841890411</v>
      </c>
      <c r="Y54" s="24">
        <f t="shared" si="10"/>
        <v>6.0534295935742138E-2</v>
      </c>
      <c r="Z54" s="24">
        <f t="shared" si="11"/>
        <v>7.5062526960320248</v>
      </c>
      <c r="AA54" s="24">
        <f t="shared" si="12"/>
        <v>8.2486293362989276</v>
      </c>
      <c r="AB54" s="24">
        <f t="shared" si="13"/>
        <v>24.424157714024133</v>
      </c>
      <c r="AC54" s="24">
        <f t="shared" si="14"/>
        <v>24.42904352272868</v>
      </c>
      <c r="AD54" s="24">
        <f t="shared" si="15"/>
        <v>58.565900821810665</v>
      </c>
      <c r="AE54" s="24">
        <f t="shared" si="16"/>
        <v>0.6315063707333477</v>
      </c>
      <c r="AF54" s="24">
        <f t="shared" si="17"/>
        <v>8.8943598623020578E-2</v>
      </c>
      <c r="AG54" s="24">
        <f t="shared" si="18"/>
        <v>0.27955003064363182</v>
      </c>
    </row>
    <row r="55" spans="4:33" x14ac:dyDescent="0.35">
      <c r="D55" s="15">
        <v>43078.634831365744</v>
      </c>
      <c r="E55" s="25">
        <f t="shared" si="46"/>
        <v>709.63483136574359</v>
      </c>
      <c r="F55" s="10">
        <f t="shared" si="19"/>
        <v>4.2501944582909346E-2</v>
      </c>
      <c r="G55" s="18">
        <v>186</v>
      </c>
      <c r="H55" s="18">
        <v>266</v>
      </c>
      <c r="I55" s="20">
        <f t="shared" si="22"/>
        <v>80</v>
      </c>
      <c r="J55" s="24">
        <f t="shared" si="23"/>
        <v>5264</v>
      </c>
      <c r="K55" s="17">
        <v>380.9</v>
      </c>
      <c r="L55" s="10">
        <f t="shared" si="2"/>
        <v>2.6262140839999999</v>
      </c>
      <c r="M55" s="17">
        <v>380.6</v>
      </c>
      <c r="N55" s="10">
        <f t="shared" si="3"/>
        <v>2.624145656</v>
      </c>
      <c r="O55" s="17">
        <v>4.7</v>
      </c>
      <c r="P55" s="11">
        <f t="shared" si="24"/>
        <v>3.5090227034115227E-3</v>
      </c>
      <c r="Q55" s="13">
        <f t="shared" si="47"/>
        <v>0.22965863116659793</v>
      </c>
      <c r="R55" s="24">
        <f t="shared" si="48"/>
        <v>229.65863116659793</v>
      </c>
      <c r="S55" s="11">
        <f t="shared" si="26"/>
        <v>82.561462489472831</v>
      </c>
      <c r="T55" s="13">
        <f t="shared" si="29"/>
        <v>7.8091651560650871E-2</v>
      </c>
      <c r="U55" s="13">
        <f t="shared" si="30"/>
        <v>0.22965863116659793</v>
      </c>
      <c r="V55" s="24">
        <f t="shared" si="7"/>
        <v>229.65863116659793</v>
      </c>
      <c r="W55" s="13">
        <f t="shared" si="8"/>
        <v>3.1000902206631417E-2</v>
      </c>
      <c r="X55" s="24">
        <f t="shared" si="9"/>
        <v>26.926795135310773</v>
      </c>
      <c r="Y55" s="24">
        <f t="shared" si="10"/>
        <v>5.7025273232330614E-2</v>
      </c>
      <c r="Z55" s="24">
        <f t="shared" si="11"/>
        <v>7.0711338808089961</v>
      </c>
      <c r="AA55" s="24">
        <f t="shared" si="12"/>
        <v>7.7704767920977975</v>
      </c>
      <c r="AB55" s="24">
        <f t="shared" si="13"/>
        <v>24.803132165992576</v>
      </c>
      <c r="AC55" s="24">
        <f t="shared" si="14"/>
        <v>24.808093784749524</v>
      </c>
      <c r="AD55" s="24">
        <f t="shared" si="15"/>
        <v>58.04272807259143</v>
      </c>
      <c r="AE55" s="24">
        <f t="shared" si="16"/>
        <v>0.62586508596712787</v>
      </c>
      <c r="AF55" s="24">
        <f t="shared" si="17"/>
        <v>8.3787759241943038E-2</v>
      </c>
      <c r="AG55" s="24">
        <f t="shared" si="18"/>
        <v>0.29034715479092921</v>
      </c>
    </row>
    <row r="56" spans="4:33" x14ac:dyDescent="0.35">
      <c r="D56" s="15">
        <v>43078.648558541667</v>
      </c>
      <c r="E56" s="25">
        <f t="shared" si="46"/>
        <v>709.64855854166672</v>
      </c>
      <c r="F56" s="10">
        <f t="shared" si="19"/>
        <v>0.32945222215494141</v>
      </c>
      <c r="G56" s="18">
        <v>90</v>
      </c>
      <c r="H56" s="18">
        <v>193</v>
      </c>
      <c r="I56" s="20">
        <f t="shared" si="22"/>
        <v>103</v>
      </c>
      <c r="J56" s="24">
        <f t="shared" si="23"/>
        <v>5367</v>
      </c>
      <c r="K56" s="17">
        <v>407.3</v>
      </c>
      <c r="L56" s="10">
        <f t="shared" si="2"/>
        <v>2.808235748</v>
      </c>
      <c r="M56" s="17">
        <v>406.9</v>
      </c>
      <c r="N56" s="10">
        <f t="shared" si="3"/>
        <v>2.8054778439999999</v>
      </c>
      <c r="O56" s="17">
        <v>7.3</v>
      </c>
      <c r="P56" s="11">
        <f t="shared" si="24"/>
        <v>4.4759824250631946E-3</v>
      </c>
      <c r="Q56" s="13">
        <f t="shared" si="47"/>
        <v>0.23413461359166113</v>
      </c>
      <c r="R56" s="24">
        <f t="shared" si="48"/>
        <v>234.13461359166112</v>
      </c>
      <c r="S56" s="11">
        <f t="shared" si="26"/>
        <v>13.586135178527162</v>
      </c>
      <c r="T56" s="13">
        <f t="shared" si="29"/>
        <v>7.8091651560650871E-2</v>
      </c>
      <c r="U56" s="13">
        <f t="shared" si="30"/>
        <v>0.23413461359166113</v>
      </c>
      <c r="V56" s="24">
        <f t="shared" si="7"/>
        <v>234.13461359166112</v>
      </c>
      <c r="W56" s="13">
        <f t="shared" si="8"/>
        <v>3.1000902206631417E-2</v>
      </c>
      <c r="X56" s="24">
        <f t="shared" si="9"/>
        <v>25.186380507493929</v>
      </c>
      <c r="Y56" s="24">
        <f t="shared" si="10"/>
        <v>5.2549290807267418E-2</v>
      </c>
      <c r="Z56" s="24">
        <f t="shared" si="11"/>
        <v>6.5161120601011602</v>
      </c>
      <c r="AA56" s="24">
        <f t="shared" si="12"/>
        <v>7.1605627034078685</v>
      </c>
      <c r="AB56" s="24">
        <f t="shared" si="13"/>
        <v>25.286538267899402</v>
      </c>
      <c r="AC56" s="24">
        <f t="shared" si="14"/>
        <v>25.291596587216844</v>
      </c>
      <c r="AD56" s="24">
        <f t="shared" si="15"/>
        <v>60.393056789098203</v>
      </c>
      <c r="AE56" s="24">
        <f t="shared" si="16"/>
        <v>0.65120828972501843</v>
      </c>
      <c r="AF56" s="24">
        <f t="shared" si="17"/>
        <v>7.7211157034805578E-2</v>
      </c>
      <c r="AG56" s="24">
        <f t="shared" si="18"/>
        <v>0.2715805532401761</v>
      </c>
    </row>
    <row r="57" spans="4:33" x14ac:dyDescent="0.35">
      <c r="D57" s="15">
        <v>43078.649357164351</v>
      </c>
      <c r="E57" s="25">
        <f t="shared" si="46"/>
        <v>709.64935716435139</v>
      </c>
      <c r="F57" s="10">
        <f t="shared" si="19"/>
        <v>1.9166944432072341E-2</v>
      </c>
      <c r="G57" s="18">
        <v>193</v>
      </c>
      <c r="H57" s="18">
        <v>273</v>
      </c>
      <c r="I57" s="20">
        <f t="shared" si="22"/>
        <v>80</v>
      </c>
      <c r="J57" s="24">
        <f t="shared" si="23"/>
        <v>5447</v>
      </c>
      <c r="K57" s="17">
        <v>384.43</v>
      </c>
      <c r="L57" s="10">
        <f t="shared" si="2"/>
        <v>2.6505525867999999</v>
      </c>
      <c r="M57" s="17">
        <v>384</v>
      </c>
      <c r="N57" s="10">
        <f t="shared" si="3"/>
        <v>2.6475878399999999</v>
      </c>
      <c r="O57" s="17">
        <v>7.4</v>
      </c>
      <c r="P57" s="11">
        <f t="shared" si="24"/>
        <v>3.4752520340149405E-3</v>
      </c>
      <c r="Q57" s="13">
        <f t="shared" si="47"/>
        <v>0.23760986562567607</v>
      </c>
      <c r="R57" s="24">
        <f t="shared" si="48"/>
        <v>237.60986562567606</v>
      </c>
      <c r="S57" s="11">
        <f t="shared" si="26"/>
        <v>181.31486979216928</v>
      </c>
      <c r="T57" s="13">
        <f t="shared" si="29"/>
        <v>7.8091651560650871E-2</v>
      </c>
      <c r="U57" s="13">
        <f t="shared" si="30"/>
        <v>0.23760986562567607</v>
      </c>
      <c r="V57" s="24">
        <f t="shared" si="7"/>
        <v>237.60986562567606</v>
      </c>
      <c r="W57" s="13">
        <f t="shared" si="8"/>
        <v>3.1000902206631417E-2</v>
      </c>
      <c r="X57" s="24">
        <f t="shared" si="9"/>
        <v>26.688380803383541</v>
      </c>
      <c r="Y57" s="24">
        <f t="shared" si="10"/>
        <v>4.9074038773252476E-2</v>
      </c>
      <c r="Z57" s="24">
        <f t="shared" si="11"/>
        <v>6.0851808078833072</v>
      </c>
      <c r="AA57" s="24">
        <f t="shared" si="12"/>
        <v>6.687011876794843</v>
      </c>
      <c r="AB57" s="24">
        <f t="shared" si="13"/>
        <v>25.661865487573017</v>
      </c>
      <c r="AC57" s="24">
        <f t="shared" si="14"/>
        <v>25.666998887350488</v>
      </c>
      <c r="AD57" s="24">
        <f t="shared" si="15"/>
        <v>59.364607319821616</v>
      </c>
      <c r="AE57" s="24">
        <f t="shared" si="16"/>
        <v>0.64011869009943523</v>
      </c>
      <c r="AF57" s="24">
        <f t="shared" si="17"/>
        <v>7.2104937209347034E-2</v>
      </c>
      <c r="AG57" s="24">
        <f t="shared" si="18"/>
        <v>0.28777637269121786</v>
      </c>
    </row>
    <row r="58" spans="4:33" x14ac:dyDescent="0.35">
      <c r="D58" s="15">
        <v>43078.65037570602</v>
      </c>
      <c r="E58" s="25">
        <f t="shared" si="46"/>
        <v>709.65037570601999</v>
      </c>
      <c r="F58" s="10">
        <f t="shared" si="19"/>
        <v>2.4445000046398491E-2</v>
      </c>
      <c r="G58" s="18">
        <v>273</v>
      </c>
      <c r="H58" s="18">
        <v>351</v>
      </c>
      <c r="I58" s="20">
        <f t="shared" si="22"/>
        <v>78</v>
      </c>
      <c r="J58" s="24">
        <f t="shared" si="23"/>
        <v>5525</v>
      </c>
      <c r="K58" s="17">
        <v>368.8</v>
      </c>
      <c r="L58" s="10">
        <f t="shared" si="2"/>
        <v>2.5427874880000001</v>
      </c>
      <c r="M58" s="17">
        <v>368.4</v>
      </c>
      <c r="N58" s="10">
        <f t="shared" si="3"/>
        <v>2.5400295839999996</v>
      </c>
      <c r="O58" s="17">
        <v>7.4</v>
      </c>
      <c r="P58" s="11">
        <f t="shared" si="24"/>
        <v>3.3883707331645672E-3</v>
      </c>
      <c r="Q58" s="13">
        <f t="shared" si="47"/>
        <v>0.24099823635884063</v>
      </c>
      <c r="R58" s="24">
        <f t="shared" si="48"/>
        <v>240.99823635884061</v>
      </c>
      <c r="S58" s="11">
        <f t="shared" si="26"/>
        <v>138.61201582054323</v>
      </c>
      <c r="T58" s="13">
        <f t="shared" si="29"/>
        <v>7.8091651560650871E-2</v>
      </c>
      <c r="U58" s="13">
        <f t="shared" si="30"/>
        <v>0.24099823635884063</v>
      </c>
      <c r="V58" s="24">
        <f t="shared" si="7"/>
        <v>240.99823635884061</v>
      </c>
      <c r="W58" s="13">
        <f t="shared" si="8"/>
        <v>3.1000902206631417E-2</v>
      </c>
      <c r="X58" s="24">
        <f t="shared" si="9"/>
        <v>27.818507677793924</v>
      </c>
      <c r="Y58" s="24">
        <f t="shared" si="10"/>
        <v>4.5685668040087918E-2</v>
      </c>
      <c r="Z58" s="24">
        <f t="shared" si="11"/>
        <v>5.6650228369709019</v>
      </c>
      <c r="AA58" s="24">
        <f t="shared" si="12"/>
        <v>6.2252998208471446</v>
      </c>
      <c r="AB58" s="24">
        <f t="shared" si="13"/>
        <v>26.027809526754787</v>
      </c>
      <c r="AC58" s="24">
        <f t="shared" si="14"/>
        <v>26.033016129980783</v>
      </c>
      <c r="AD58" s="24">
        <f t="shared" si="15"/>
        <v>58.696192501358922</v>
      </c>
      <c r="AE58" s="24">
        <f t="shared" si="16"/>
        <v>0.6329112842501502</v>
      </c>
      <c r="AF58" s="24">
        <f t="shared" si="17"/>
        <v>6.7126372879524956E-2</v>
      </c>
      <c r="AG58" s="24">
        <f t="shared" si="18"/>
        <v>0.29996234287032486</v>
      </c>
    </row>
    <row r="59" spans="4:33" x14ac:dyDescent="0.35">
      <c r="D59" s="15">
        <v>43078.651382685188</v>
      </c>
      <c r="E59" s="25">
        <f t="shared" si="46"/>
        <v>709.65138268518785</v>
      </c>
      <c r="F59" s="10">
        <f t="shared" si="19"/>
        <v>2.4167500028852373E-2</v>
      </c>
      <c r="G59" s="18">
        <v>351</v>
      </c>
      <c r="H59" s="18">
        <v>425</v>
      </c>
      <c r="I59" s="20">
        <f t="shared" si="22"/>
        <v>74</v>
      </c>
      <c r="J59" s="24">
        <f t="shared" si="23"/>
        <v>5599</v>
      </c>
      <c r="K59" s="17">
        <v>355.6</v>
      </c>
      <c r="L59" s="10">
        <f t="shared" si="2"/>
        <v>2.4517766560000003</v>
      </c>
      <c r="M59" s="17">
        <v>355.1</v>
      </c>
      <c r="N59" s="10">
        <f t="shared" si="3"/>
        <v>2.4483292759999999</v>
      </c>
      <c r="O59" s="17">
        <v>7.4</v>
      </c>
      <c r="P59" s="11">
        <f t="shared" si="24"/>
        <v>3.2146081314638197E-3</v>
      </c>
      <c r="Q59" s="13">
        <f t="shared" si="47"/>
        <v>0.24421284449030445</v>
      </c>
      <c r="R59" s="24">
        <f t="shared" si="48"/>
        <v>244.21284449030446</v>
      </c>
      <c r="S59" s="11">
        <f t="shared" si="26"/>
        <v>133.01368067139998</v>
      </c>
      <c r="T59" s="13">
        <f t="shared" si="29"/>
        <v>7.8091651560650871E-2</v>
      </c>
      <c r="U59" s="13">
        <f t="shared" si="30"/>
        <v>0.24421284449030445</v>
      </c>
      <c r="V59" s="24">
        <f t="shared" si="7"/>
        <v>244.21284449030446</v>
      </c>
      <c r="W59" s="13">
        <f t="shared" si="8"/>
        <v>3.1000902206631417E-2</v>
      </c>
      <c r="X59" s="24">
        <f t="shared" si="9"/>
        <v>28.860428691915743</v>
      </c>
      <c r="Y59" s="24">
        <f t="shared" si="10"/>
        <v>4.2471059908624098E-2</v>
      </c>
      <c r="Z59" s="24">
        <f t="shared" si="11"/>
        <v>5.2664114286693877</v>
      </c>
      <c r="AA59" s="24">
        <f t="shared" si="12"/>
        <v>5.7872653062300961</v>
      </c>
      <c r="AB59" s="24">
        <f t="shared" si="13"/>
        <v>26.37498720495288</v>
      </c>
      <c r="AC59" s="24">
        <f t="shared" si="14"/>
        <v>26.380263257604401</v>
      </c>
      <c r="AD59" s="24">
        <f t="shared" si="15"/>
        <v>58.092306001854155</v>
      </c>
      <c r="AE59" s="24">
        <f t="shared" si="16"/>
        <v>0.62639967653498119</v>
      </c>
      <c r="AF59" s="24">
        <f t="shared" si="17"/>
        <v>6.2403119540975806E-2</v>
      </c>
      <c r="AG59" s="24">
        <f t="shared" si="18"/>
        <v>0.31119720392404299</v>
      </c>
    </row>
    <row r="60" spans="4:33" x14ac:dyDescent="0.35">
      <c r="D60" s="15">
        <v>43078.652679004626</v>
      </c>
      <c r="E60" s="25">
        <f t="shared" si="46"/>
        <v>709.65267900462641</v>
      </c>
      <c r="F60" s="10">
        <f t="shared" si="19"/>
        <v>3.1111666525248438E-2</v>
      </c>
      <c r="G60" s="18">
        <v>90</v>
      </c>
      <c r="H60" s="18">
        <v>179</v>
      </c>
      <c r="I60" s="20">
        <f t="shared" si="22"/>
        <v>89</v>
      </c>
      <c r="J60" s="24">
        <f t="shared" si="23"/>
        <v>5688</v>
      </c>
      <c r="K60" s="17">
        <v>347.1</v>
      </c>
      <c r="L60" s="10">
        <f t="shared" si="2"/>
        <v>2.3931711959999999</v>
      </c>
      <c r="M60" s="17">
        <v>346.5</v>
      </c>
      <c r="N60" s="10">
        <f t="shared" si="3"/>
        <v>2.3890343399999998</v>
      </c>
      <c r="O60" s="17">
        <v>7.3</v>
      </c>
      <c r="P60" s="11">
        <f t="shared" si="24"/>
        <v>3.8675964643749934E-3</v>
      </c>
      <c r="Q60" s="13">
        <f t="shared" si="47"/>
        <v>0.24808044095467943</v>
      </c>
      <c r="R60" s="24">
        <f t="shared" si="48"/>
        <v>248.08044095467943</v>
      </c>
      <c r="S60" s="11">
        <f t="shared" si="26"/>
        <v>124.3133813238926</v>
      </c>
      <c r="T60" s="13">
        <f t="shared" si="29"/>
        <v>7.8091651560650871E-2</v>
      </c>
      <c r="U60" s="13">
        <f t="shared" si="30"/>
        <v>0.24808044095467943</v>
      </c>
      <c r="V60" s="24">
        <f t="shared" si="7"/>
        <v>248.08044095467943</v>
      </c>
      <c r="W60" s="13">
        <f t="shared" si="8"/>
        <v>3.1000902206631417E-2</v>
      </c>
      <c r="X60" s="24">
        <f t="shared" si="9"/>
        <v>29.576733704182629</v>
      </c>
      <c r="Y60" s="24">
        <f t="shared" si="10"/>
        <v>3.8603463444249114E-2</v>
      </c>
      <c r="Z60" s="24">
        <f t="shared" si="11"/>
        <v>4.7868294670868901</v>
      </c>
      <c r="AA60" s="24">
        <f t="shared" si="12"/>
        <v>5.2602521616339448</v>
      </c>
      <c r="AB60" s="24">
        <f t="shared" si="13"/>
        <v>26.79268762310538</v>
      </c>
      <c r="AC60" s="24">
        <f t="shared" si="14"/>
        <v>26.798047232551891</v>
      </c>
      <c r="AD60" s="24">
        <f t="shared" si="15"/>
        <v>57.903014134183422</v>
      </c>
      <c r="AE60" s="24">
        <f t="shared" si="16"/>
        <v>0.62435857379969184</v>
      </c>
      <c r="AF60" s="24">
        <f t="shared" si="17"/>
        <v>5.6720424429954119E-2</v>
      </c>
      <c r="AG60" s="24">
        <f t="shared" si="18"/>
        <v>0.31892100177035404</v>
      </c>
    </row>
    <row r="61" spans="4:33" x14ac:dyDescent="0.35">
      <c r="D61" s="15">
        <v>43078.653500787033</v>
      </c>
      <c r="E61" s="25">
        <f t="shared" si="46"/>
        <v>709.65350078703341</v>
      </c>
      <c r="F61" s="10">
        <f t="shared" si="19"/>
        <v>1.9722777768038213E-2</v>
      </c>
      <c r="G61" s="18">
        <v>179</v>
      </c>
      <c r="H61" s="18">
        <v>250</v>
      </c>
      <c r="I61" s="20">
        <f t="shared" si="22"/>
        <v>71</v>
      </c>
      <c r="J61" s="24">
        <f t="shared" si="23"/>
        <v>5759</v>
      </c>
      <c r="K61" s="17">
        <v>335.3</v>
      </c>
      <c r="L61" s="10">
        <f t="shared" si="2"/>
        <v>2.311813028</v>
      </c>
      <c r="M61" s="17">
        <v>334.7</v>
      </c>
      <c r="N61" s="10">
        <f t="shared" si="3"/>
        <v>2.3076761719999999</v>
      </c>
      <c r="O61" s="17">
        <v>7.4</v>
      </c>
      <c r="P61" s="11">
        <f t="shared" si="24"/>
        <v>3.08428618018826E-3</v>
      </c>
      <c r="Q61" s="13">
        <f t="shared" si="47"/>
        <v>0.2511647271348677</v>
      </c>
      <c r="R61" s="24">
        <f t="shared" si="48"/>
        <v>251.16472713486772</v>
      </c>
      <c r="S61" s="11">
        <f t="shared" si="26"/>
        <v>156.38193648292821</v>
      </c>
      <c r="T61" s="13">
        <f t="shared" si="29"/>
        <v>7.8091651560650871E-2</v>
      </c>
      <c r="U61" s="13">
        <f t="shared" si="30"/>
        <v>0.2511647271348677</v>
      </c>
      <c r="V61" s="24">
        <f t="shared" si="7"/>
        <v>251.16472713486772</v>
      </c>
      <c r="W61" s="13">
        <f t="shared" si="8"/>
        <v>3.1000902206631417E-2</v>
      </c>
      <c r="X61" s="24">
        <f t="shared" si="9"/>
        <v>30.61947483865934</v>
      </c>
      <c r="Y61" s="24">
        <f t="shared" si="10"/>
        <v>3.5519177264060842E-2</v>
      </c>
      <c r="Z61" s="24">
        <f t="shared" si="11"/>
        <v>4.4043779807435444</v>
      </c>
      <c r="AA61" s="24">
        <f t="shared" si="12"/>
        <v>4.8399758030148838</v>
      </c>
      <c r="AB61" s="24">
        <f t="shared" si="13"/>
        <v>27.125790530565713</v>
      </c>
      <c r="AC61" s="24">
        <f t="shared" si="14"/>
        <v>27.131216773920496</v>
      </c>
      <c r="AD61" s="24">
        <f t="shared" si="15"/>
        <v>57.280549358325771</v>
      </c>
      <c r="AE61" s="24">
        <f t="shared" si="16"/>
        <v>0.61764663961964394</v>
      </c>
      <c r="AF61" s="24">
        <f t="shared" si="17"/>
        <v>5.2188654334859655E-2</v>
      </c>
      <c r="AG61" s="24">
        <f t="shared" si="18"/>
        <v>0.33016470604549647</v>
      </c>
    </row>
    <row r="62" spans="4:33" x14ac:dyDescent="0.35">
      <c r="D62" s="15">
        <v>43078.65461193287</v>
      </c>
      <c r="E62" s="25">
        <f t="shared" si="46"/>
        <v>709.65461193287047</v>
      </c>
      <c r="F62" s="10">
        <f t="shared" si="19"/>
        <v>2.6667500089388341E-2</v>
      </c>
      <c r="G62" s="18">
        <v>250</v>
      </c>
      <c r="H62" s="18">
        <v>315</v>
      </c>
      <c r="I62" s="20">
        <f t="shared" si="22"/>
        <v>65</v>
      </c>
      <c r="J62" s="24">
        <f t="shared" si="23"/>
        <v>5824</v>
      </c>
      <c r="K62" s="17">
        <v>327.5</v>
      </c>
      <c r="L62" s="10">
        <f t="shared" si="2"/>
        <v>2.2580339</v>
      </c>
      <c r="M62" s="17">
        <v>326.8</v>
      </c>
      <c r="N62" s="10">
        <f t="shared" si="3"/>
        <v>2.2532075680000001</v>
      </c>
      <c r="O62" s="17">
        <v>7.4</v>
      </c>
      <c r="P62" s="11">
        <f t="shared" si="24"/>
        <v>2.8236422776371389E-3</v>
      </c>
      <c r="Q62" s="13">
        <f t="shared" si="47"/>
        <v>0.25398836941250486</v>
      </c>
      <c r="R62" s="24">
        <f t="shared" si="48"/>
        <v>253.98836941250485</v>
      </c>
      <c r="S62" s="11">
        <f t="shared" si="26"/>
        <v>105.88327620408394</v>
      </c>
      <c r="T62" s="13">
        <f t="shared" si="29"/>
        <v>7.8091651560650871E-2</v>
      </c>
      <c r="U62" s="13">
        <f t="shared" si="30"/>
        <v>0.25398836941250486</v>
      </c>
      <c r="V62" s="24">
        <f t="shared" si="7"/>
        <v>253.98836941250485</v>
      </c>
      <c r="W62" s="13">
        <f t="shared" si="8"/>
        <v>3.1000902206631417E-2</v>
      </c>
      <c r="X62" s="24">
        <f t="shared" si="9"/>
        <v>31.359664101894978</v>
      </c>
      <c r="Y62" s="24">
        <f t="shared" si="10"/>
        <v>3.2695534986423691E-2</v>
      </c>
      <c r="Z62" s="24">
        <f t="shared" si="11"/>
        <v>4.0542463383165375</v>
      </c>
      <c r="AA62" s="24">
        <f t="shared" si="12"/>
        <v>4.4552157563917989</v>
      </c>
      <c r="AB62" s="24">
        <f t="shared" si="13"/>
        <v>27.430743896550524</v>
      </c>
      <c r="AC62" s="24">
        <f t="shared" si="14"/>
        <v>27.436231142779079</v>
      </c>
      <c r="AD62" s="24">
        <f t="shared" si="15"/>
        <v>56.925120141713215</v>
      </c>
      <c r="AE62" s="24">
        <f t="shared" si="16"/>
        <v>0.61381410547458726</v>
      </c>
      <c r="AF62" s="24">
        <f t="shared" si="17"/>
        <v>4.8039850726674563E-2</v>
      </c>
      <c r="AG62" s="24">
        <f t="shared" si="18"/>
        <v>0.33814604379873819</v>
      </c>
    </row>
    <row r="63" spans="4:33" x14ac:dyDescent="0.35">
      <c r="D63" s="15">
        <v>43078.655780937501</v>
      </c>
      <c r="E63" s="25">
        <f t="shared" si="46"/>
        <v>709.65578093750082</v>
      </c>
      <c r="F63" s="10">
        <f t="shared" si="19"/>
        <v>2.8056111128535122E-2</v>
      </c>
      <c r="G63" s="18">
        <v>315</v>
      </c>
      <c r="H63" s="18">
        <v>384</v>
      </c>
      <c r="I63" s="20">
        <f t="shared" si="22"/>
        <v>69</v>
      </c>
      <c r="J63" s="24">
        <f t="shared" si="23"/>
        <v>5893</v>
      </c>
      <c r="K63" s="17">
        <v>318.39999999999998</v>
      </c>
      <c r="L63" s="10">
        <f t="shared" si="2"/>
        <v>2.1952915839999996</v>
      </c>
      <c r="M63" s="17">
        <v>317.7</v>
      </c>
      <c r="N63" s="10">
        <f t="shared" si="3"/>
        <v>2.1904652519999996</v>
      </c>
      <c r="O63" s="17">
        <v>7.5</v>
      </c>
      <c r="P63" s="11">
        <f t="shared" si="24"/>
        <v>2.9963368569329912E-3</v>
      </c>
      <c r="Q63" s="13">
        <f t="shared" si="47"/>
        <v>0.25698470626943787</v>
      </c>
      <c r="R63" s="24">
        <f t="shared" si="48"/>
        <v>256.98470626943788</v>
      </c>
      <c r="S63" s="11">
        <f t="shared" si="26"/>
        <v>106.79801071523049</v>
      </c>
      <c r="T63" s="13">
        <f t="shared" si="29"/>
        <v>7.8091651560650871E-2</v>
      </c>
      <c r="U63" s="13">
        <f t="shared" si="30"/>
        <v>0.25698470626943787</v>
      </c>
      <c r="V63" s="24">
        <f t="shared" si="7"/>
        <v>256.98470626943788</v>
      </c>
      <c r="W63" s="13">
        <f t="shared" si="8"/>
        <v>3.1000902206631417E-2</v>
      </c>
      <c r="X63" s="24">
        <f t="shared" si="9"/>
        <v>32.257910697196351</v>
      </c>
      <c r="Y63" s="24">
        <f t="shared" si="10"/>
        <v>2.9699198129490678E-2</v>
      </c>
      <c r="Z63" s="24">
        <f t="shared" si="11"/>
        <v>3.6827005680568439</v>
      </c>
      <c r="AA63" s="24">
        <f t="shared" si="12"/>
        <v>4.0469237011613668</v>
      </c>
      <c r="AB63" s="24">
        <f t="shared" si="13"/>
        <v>27.75434827709929</v>
      </c>
      <c r="AC63" s="24">
        <f t="shared" si="14"/>
        <v>27.759900257150719</v>
      </c>
      <c r="AD63" s="24">
        <f t="shared" si="15"/>
        <v>56.435165601642275</v>
      </c>
      <c r="AE63" s="24">
        <f t="shared" si="16"/>
        <v>0.60853100713437869</v>
      </c>
      <c r="AF63" s="24">
        <f t="shared" si="17"/>
        <v>4.3637305382374023E-2</v>
      </c>
      <c r="AG63" s="24">
        <f t="shared" si="18"/>
        <v>0.34783168748324728</v>
      </c>
    </row>
    <row r="64" spans="4:33" x14ac:dyDescent="0.35">
      <c r="D64" s="15">
        <v>43078.665677025463</v>
      </c>
      <c r="E64" s="25">
        <f t="shared" si="46"/>
        <v>709.66567702546308</v>
      </c>
      <c r="F64" s="10">
        <f t="shared" si="19"/>
        <v>0.23750611109426245</v>
      </c>
      <c r="G64" s="18">
        <v>90</v>
      </c>
      <c r="H64" s="18">
        <v>185</v>
      </c>
      <c r="I64" s="20">
        <f t="shared" si="22"/>
        <v>95</v>
      </c>
      <c r="J64" s="24">
        <f t="shared" si="23"/>
        <v>5988</v>
      </c>
      <c r="K64" s="17">
        <v>354.8</v>
      </c>
      <c r="L64" s="10">
        <f t="shared" si="2"/>
        <v>2.4462608480000001</v>
      </c>
      <c r="M64" s="17">
        <v>354.3</v>
      </c>
      <c r="N64" s="10">
        <f t="shared" si="3"/>
        <v>2.4428134680000002</v>
      </c>
      <c r="O64" s="17">
        <v>7.6</v>
      </c>
      <c r="P64" s="11">
        <f t="shared" si="24"/>
        <v>4.1239219066596042E-3</v>
      </c>
      <c r="Q64" s="13">
        <f t="shared" ref="Q64:Q73" si="49">Q63+P64</f>
        <v>0.26110862817609748</v>
      </c>
      <c r="R64" s="24">
        <f t="shared" ref="R64:R73" si="50">Q64*1000</f>
        <v>261.10862817609745</v>
      </c>
      <c r="S64" s="11">
        <f t="shared" si="26"/>
        <v>17.363434935039983</v>
      </c>
      <c r="T64" s="13">
        <f t="shared" si="29"/>
        <v>7.8091651560650871E-2</v>
      </c>
      <c r="U64" s="13">
        <f t="shared" si="30"/>
        <v>0.26110862817609748</v>
      </c>
      <c r="V64" s="24">
        <f t="shared" si="7"/>
        <v>261.10862817609745</v>
      </c>
      <c r="W64" s="13">
        <f t="shared" si="8"/>
        <v>3.1000902206631417E-2</v>
      </c>
      <c r="X64" s="24">
        <f t="shared" si="9"/>
        <v>28.925594774200619</v>
      </c>
      <c r="Y64" s="24">
        <f t="shared" si="10"/>
        <v>2.5575276222831067E-2</v>
      </c>
      <c r="Z64" s="24">
        <f t="shared" si="11"/>
        <v>3.1713342516310523</v>
      </c>
      <c r="AA64" s="24">
        <f t="shared" si="12"/>
        <v>3.4849826941000575</v>
      </c>
      <c r="AB64" s="24">
        <f t="shared" si="13"/>
        <v>28.199731843018526</v>
      </c>
      <c r="AC64" s="24">
        <f t="shared" si="14"/>
        <v>28.205372917602045</v>
      </c>
      <c r="AD64" s="24">
        <f t="shared" si="15"/>
        <v>60.329422531699322</v>
      </c>
      <c r="AE64" s="24">
        <f t="shared" si="16"/>
        <v>0.65052213210803667</v>
      </c>
      <c r="AF64" s="24">
        <f t="shared" si="17"/>
        <v>3.75779889378915E-2</v>
      </c>
      <c r="AG64" s="24">
        <f t="shared" si="18"/>
        <v>0.31189987895407184</v>
      </c>
    </row>
    <row r="65" spans="4:33" x14ac:dyDescent="0.35">
      <c r="D65" s="15">
        <v>43078.666464085647</v>
      </c>
      <c r="E65" s="25">
        <f t="shared" si="46"/>
        <v>709.66646408564702</v>
      </c>
      <c r="F65" s="10">
        <f t="shared" si="19"/>
        <v>1.8889444414526224E-2</v>
      </c>
      <c r="G65" s="18">
        <v>185</v>
      </c>
      <c r="H65" s="18">
        <v>255</v>
      </c>
      <c r="I65" s="20">
        <f t="shared" si="22"/>
        <v>70</v>
      </c>
      <c r="J65" s="24">
        <f t="shared" si="23"/>
        <v>6058</v>
      </c>
      <c r="K65" s="17">
        <v>337.5</v>
      </c>
      <c r="L65" s="10">
        <f t="shared" si="2"/>
        <v>2.3269815</v>
      </c>
      <c r="M65" s="17">
        <v>336.8</v>
      </c>
      <c r="N65" s="10">
        <f t="shared" si="3"/>
        <v>2.3221551680000001</v>
      </c>
      <c r="O65" s="17">
        <v>7.6</v>
      </c>
      <c r="P65" s="11">
        <f t="shared" si="24"/>
        <v>3.0386792996439185E-3</v>
      </c>
      <c r="Q65" s="13">
        <f t="shared" si="49"/>
        <v>0.26414730747574139</v>
      </c>
      <c r="R65" s="24">
        <f t="shared" si="50"/>
        <v>264.1473074757414</v>
      </c>
      <c r="S65" s="11">
        <f t="shared" si="26"/>
        <v>160.86652592635997</v>
      </c>
      <c r="T65" s="13">
        <f t="shared" si="29"/>
        <v>7.8091651560650871E-2</v>
      </c>
      <c r="U65" s="13">
        <f t="shared" si="30"/>
        <v>0.26414730747574139</v>
      </c>
      <c r="V65" s="24">
        <f t="shared" si="7"/>
        <v>264.1473074757414</v>
      </c>
      <c r="W65" s="13">
        <f t="shared" si="8"/>
        <v>3.1000902206631417E-2</v>
      </c>
      <c r="X65" s="24">
        <f t="shared" si="9"/>
        <v>30.428557685567931</v>
      </c>
      <c r="Y65" s="24">
        <f t="shared" si="10"/>
        <v>2.2536596923187158E-2</v>
      </c>
      <c r="Z65" s="24">
        <f t="shared" si="11"/>
        <v>2.7945380184752073</v>
      </c>
      <c r="AA65" s="24">
        <f t="shared" si="12"/>
        <v>3.0709208994233048</v>
      </c>
      <c r="AB65" s="24">
        <f t="shared" si="13"/>
        <v>28.52790920738007</v>
      </c>
      <c r="AC65" s="24">
        <f t="shared" si="14"/>
        <v>28.533615930566182</v>
      </c>
      <c r="AD65" s="24">
        <f t="shared" si="15"/>
        <v>59.240521415008757</v>
      </c>
      <c r="AE65" s="24">
        <f t="shared" si="16"/>
        <v>0.63878069241976232</v>
      </c>
      <c r="AF65" s="24">
        <f t="shared" si="17"/>
        <v>3.3113229452483343E-2</v>
      </c>
      <c r="AG65" s="24">
        <f t="shared" si="18"/>
        <v>0.32810607812775427</v>
      </c>
    </row>
    <row r="66" spans="4:33" x14ac:dyDescent="0.35">
      <c r="D66" s="15">
        <v>43078.667459479169</v>
      </c>
      <c r="E66" s="25">
        <f t="shared" si="46"/>
        <v>709.66745947916934</v>
      </c>
      <c r="F66" s="10">
        <f t="shared" si="19"/>
        <v>2.3889444535598159E-2</v>
      </c>
      <c r="G66" s="18">
        <v>255</v>
      </c>
      <c r="H66" s="18">
        <v>324</v>
      </c>
      <c r="I66" s="20">
        <f t="shared" si="22"/>
        <v>69</v>
      </c>
      <c r="J66" s="24">
        <f t="shared" si="23"/>
        <v>6127</v>
      </c>
      <c r="K66" s="17">
        <v>321.39999999999998</v>
      </c>
      <c r="L66" s="10">
        <f t="shared" si="2"/>
        <v>2.2159758639999998</v>
      </c>
      <c r="M66" s="17">
        <v>320.7</v>
      </c>
      <c r="N66" s="10">
        <f t="shared" si="3"/>
        <v>2.2111495319999999</v>
      </c>
      <c r="O66" s="17">
        <v>7.6</v>
      </c>
      <c r="P66" s="11">
        <f t="shared" si="24"/>
        <v>2.9952695953632908E-3</v>
      </c>
      <c r="Q66" s="13">
        <f t="shared" si="49"/>
        <v>0.26714257707110467</v>
      </c>
      <c r="R66" s="24">
        <f t="shared" si="50"/>
        <v>267.14257707110465</v>
      </c>
      <c r="S66" s="11">
        <f t="shared" si="26"/>
        <v>125.38046210743734</v>
      </c>
      <c r="T66" s="13">
        <f t="shared" si="29"/>
        <v>7.8091651560650871E-2</v>
      </c>
      <c r="U66" s="13">
        <f t="shared" si="30"/>
        <v>0.26714257707110467</v>
      </c>
      <c r="V66" s="24">
        <f t="shared" si="7"/>
        <v>267.14257707110465</v>
      </c>
      <c r="W66" s="13">
        <f t="shared" si="8"/>
        <v>3.1000902206631417E-2</v>
      </c>
      <c r="X66" s="24">
        <f t="shared" si="9"/>
        <v>31.956152879636047</v>
      </c>
      <c r="Y66" s="24">
        <f t="shared" si="10"/>
        <v>1.9541327327823876E-2</v>
      </c>
      <c r="Z66" s="24">
        <f t="shared" si="11"/>
        <v>2.4231245886501607</v>
      </c>
      <c r="AA66" s="24">
        <f t="shared" si="12"/>
        <v>2.6627742732419346</v>
      </c>
      <c r="AB66" s="24">
        <f t="shared" si="13"/>
        <v>28.851398323679305</v>
      </c>
      <c r="AC66" s="24">
        <f t="shared" si="14"/>
        <v>28.857169757630832</v>
      </c>
      <c r="AD66" s="24">
        <f t="shared" si="15"/>
        <v>58.121072847122008</v>
      </c>
      <c r="AE66" s="24">
        <f t="shared" si="16"/>
        <v>0.62670986464440381</v>
      </c>
      <c r="AF66" s="24">
        <f t="shared" si="17"/>
        <v>2.8712252245438157E-2</v>
      </c>
      <c r="AG66" s="24">
        <f t="shared" si="18"/>
        <v>0.34457788311015797</v>
      </c>
    </row>
    <row r="67" spans="4:33" x14ac:dyDescent="0.35">
      <c r="D67" s="15">
        <v>43078.66838545139</v>
      </c>
      <c r="E67" s="25">
        <f t="shared" si="46"/>
        <v>709.66838545139035</v>
      </c>
      <c r="F67" s="10">
        <f t="shared" si="19"/>
        <v>2.2223333304282278E-2</v>
      </c>
      <c r="G67" s="18">
        <v>324</v>
      </c>
      <c r="H67" s="18">
        <v>386</v>
      </c>
      <c r="I67" s="20">
        <f t="shared" si="22"/>
        <v>62</v>
      </c>
      <c r="J67" s="24">
        <f t="shared" si="23"/>
        <v>6189</v>
      </c>
      <c r="K67" s="17">
        <v>304.89999999999998</v>
      </c>
      <c r="L67" s="10">
        <f t="shared" si="2"/>
        <v>2.1022123239999999</v>
      </c>
      <c r="M67" s="17">
        <v>304.10000000000002</v>
      </c>
      <c r="N67" s="10">
        <f t="shared" si="3"/>
        <v>2.0966965160000002</v>
      </c>
      <c r="O67" s="17">
        <v>7.5</v>
      </c>
      <c r="P67" s="11">
        <f t="shared" si="24"/>
        <v>2.6923606540557314E-3</v>
      </c>
      <c r="Q67" s="13">
        <f t="shared" si="49"/>
        <v>0.26983493772516043</v>
      </c>
      <c r="R67" s="24">
        <f t="shared" si="50"/>
        <v>269.83493772516044</v>
      </c>
      <c r="S67" s="11">
        <f t="shared" si="26"/>
        <v>121.15017208228311</v>
      </c>
      <c r="T67" s="13">
        <f t="shared" si="29"/>
        <v>7.8091651560650871E-2</v>
      </c>
      <c r="U67" s="13">
        <f t="shared" si="30"/>
        <v>0.26983493772516043</v>
      </c>
      <c r="V67" s="24">
        <f t="shared" ref="V67:V80" si="51">U67*1000</f>
        <v>269.83493772516044</v>
      </c>
      <c r="W67" s="13">
        <f t="shared" ref="W67:W80" si="52">$T$80-T67</f>
        <v>3.1000902206631417E-2</v>
      </c>
      <c r="X67" s="24">
        <f t="shared" ref="X67:X80" si="53">(W67*1000000)*($B$1/1000000)*($B$5+273.15)/N67</f>
        <v>33.700553201247217</v>
      </c>
      <c r="Y67" s="24">
        <f t="shared" ref="Y67:Y79" si="54">$U$80-U67</f>
        <v>1.6848966673768118E-2</v>
      </c>
      <c r="Z67" s="24">
        <f t="shared" ref="Z67:Z79" si="55">Y67*124</f>
        <v>2.0892718675472466</v>
      </c>
      <c r="AA67" s="24">
        <f t="shared" ref="AA67:AA79" si="56">Z67/0.91</f>
        <v>2.2959031511508203</v>
      </c>
      <c r="AB67" s="24">
        <f t="shared" ref="AB67:AB79" si="57">108*($Y$2-Y67)</f>
        <v>29.142173274317326</v>
      </c>
      <c r="AC67" s="24">
        <f t="shared" ref="AC67:AC79" si="58">AB67/0.9998</f>
        <v>29.148002874892303</v>
      </c>
      <c r="AD67" s="24">
        <f t="shared" ref="AD67:AD79" si="59">$B$4-X67-AA67</f>
        <v>56.74354364760196</v>
      </c>
      <c r="AE67" s="24">
        <f t="shared" ref="AE67:AE79" si="60">AD67/$B$4</f>
        <v>0.61185619632954458</v>
      </c>
      <c r="AF67" s="24">
        <f t="shared" ref="AF67:AF79" si="61">AA67/$B$4</f>
        <v>2.4756341936066642E-2</v>
      </c>
      <c r="AG67" s="24">
        <f t="shared" ref="AG67:AG79" si="62">X67/$B$4</f>
        <v>0.36338746173438879</v>
      </c>
    </row>
    <row r="68" spans="4:33" x14ac:dyDescent="0.35">
      <c r="D68" s="15">
        <v>43078.670468865741</v>
      </c>
      <c r="E68" s="25">
        <f t="shared" si="46"/>
        <v>709.67046886574099</v>
      </c>
      <c r="F68" s="10">
        <f t="shared" ref="F68:F80" si="63">(E68-E67)*24</f>
        <v>5.0001944415271282E-2</v>
      </c>
      <c r="G68" s="18">
        <v>386</v>
      </c>
      <c r="H68" s="18">
        <v>449</v>
      </c>
      <c r="I68" s="20">
        <f t="shared" si="22"/>
        <v>63</v>
      </c>
      <c r="J68" s="24">
        <f t="shared" si="23"/>
        <v>6252</v>
      </c>
      <c r="K68" s="17">
        <v>304.60000000000002</v>
      </c>
      <c r="L68" s="10">
        <f t="shared" si="2"/>
        <v>2.1001438960000001</v>
      </c>
      <c r="M68" s="17">
        <v>303.8</v>
      </c>
      <c r="N68" s="10">
        <f t="shared" si="3"/>
        <v>2.0946280879999999</v>
      </c>
      <c r="O68" s="17">
        <v>7.5</v>
      </c>
      <c r="P68" s="11">
        <f t="shared" si="24"/>
        <v>2.7357858258953397E-3</v>
      </c>
      <c r="Q68" s="13">
        <f t="shared" si="49"/>
        <v>0.27257072355105577</v>
      </c>
      <c r="R68" s="24">
        <f t="shared" si="50"/>
        <v>272.57072355105578</v>
      </c>
      <c r="S68" s="11">
        <f t="shared" si="26"/>
        <v>54.713588799154635</v>
      </c>
      <c r="T68" s="13">
        <f t="shared" si="29"/>
        <v>7.8091651560650871E-2</v>
      </c>
      <c r="U68" s="13">
        <f t="shared" si="30"/>
        <v>0.27257072355105577</v>
      </c>
      <c r="V68" s="24">
        <f t="shared" si="51"/>
        <v>272.57072355105578</v>
      </c>
      <c r="W68" s="13">
        <f t="shared" si="52"/>
        <v>3.1000902206631417E-2</v>
      </c>
      <c r="X68" s="24">
        <f t="shared" si="53"/>
        <v>33.733832220208299</v>
      </c>
      <c r="Y68" s="24">
        <f t="shared" si="54"/>
        <v>1.4113180847872775E-2</v>
      </c>
      <c r="Z68" s="24">
        <f t="shared" si="55"/>
        <v>1.7500344251362241</v>
      </c>
      <c r="AA68" s="24">
        <f t="shared" si="56"/>
        <v>1.9231147528969494</v>
      </c>
      <c r="AB68" s="24">
        <f t="shared" si="57"/>
        <v>29.437638143514022</v>
      </c>
      <c r="AC68" s="24">
        <f t="shared" si="58"/>
        <v>29.443526848883799</v>
      </c>
      <c r="AD68" s="24">
        <f t="shared" si="59"/>
        <v>57.083053026894746</v>
      </c>
      <c r="AE68" s="24">
        <f t="shared" si="60"/>
        <v>0.6155170695157941</v>
      </c>
      <c r="AF68" s="24">
        <f t="shared" si="61"/>
        <v>2.0736626621705299E-2</v>
      </c>
      <c r="AG68" s="24">
        <f t="shared" si="62"/>
        <v>0.36374630386250056</v>
      </c>
    </row>
    <row r="69" spans="4:33" x14ac:dyDescent="0.35">
      <c r="D69" s="15">
        <v>43078.671985057874</v>
      </c>
      <c r="E69" s="25">
        <f t="shared" si="46"/>
        <v>709.67198505787383</v>
      </c>
      <c r="F69" s="10">
        <f t="shared" si="63"/>
        <v>3.6388611188158393E-2</v>
      </c>
      <c r="G69" s="18">
        <v>75</v>
      </c>
      <c r="H69" s="18">
        <v>186</v>
      </c>
      <c r="I69" s="20">
        <f t="shared" si="22"/>
        <v>111</v>
      </c>
      <c r="J69" s="24">
        <f t="shared" ref="J69:J80" si="64">J68+I69</f>
        <v>6363</v>
      </c>
      <c r="K69" s="17">
        <v>294.8</v>
      </c>
      <c r="L69" s="10">
        <f t="shared" si="2"/>
        <v>2.0325752480000001</v>
      </c>
      <c r="M69" s="17">
        <v>294</v>
      </c>
      <c r="N69" s="10">
        <f t="shared" si="3"/>
        <v>2.0270594399999999</v>
      </c>
      <c r="O69" s="17">
        <v>7.5</v>
      </c>
      <c r="P69" s="11">
        <f t="shared" si="24"/>
        <v>4.8201940741965515E-3</v>
      </c>
      <c r="Q69" s="13">
        <f t="shared" si="49"/>
        <v>0.27739091762525231</v>
      </c>
      <c r="R69" s="24">
        <f t="shared" si="50"/>
        <v>277.39091762525231</v>
      </c>
      <c r="S69" s="11">
        <f t="shared" ref="S69:S80" si="65">P69/F69*1000</f>
        <v>132.46435950172076</v>
      </c>
      <c r="T69" s="13">
        <f t="shared" si="29"/>
        <v>7.8091651560650871E-2</v>
      </c>
      <c r="U69" s="13">
        <f t="shared" si="30"/>
        <v>0.27739091762525231</v>
      </c>
      <c r="V69" s="24">
        <f t="shared" si="51"/>
        <v>277.39091762525231</v>
      </c>
      <c r="W69" s="13">
        <f t="shared" si="52"/>
        <v>3.1000902206631417E-2</v>
      </c>
      <c r="X69" s="24">
        <f t="shared" si="53"/>
        <v>34.858293294215237</v>
      </c>
      <c r="Y69" s="24">
        <f t="shared" si="54"/>
        <v>9.2929867736762373E-3</v>
      </c>
      <c r="Z69" s="24">
        <f t="shared" si="55"/>
        <v>1.1523303599358534</v>
      </c>
      <c r="AA69" s="24">
        <f t="shared" si="56"/>
        <v>1.2662970988306081</v>
      </c>
      <c r="AB69" s="24">
        <f t="shared" si="57"/>
        <v>29.958219103527249</v>
      </c>
      <c r="AC69" s="24">
        <f t="shared" si="58"/>
        <v>29.964211945916432</v>
      </c>
      <c r="AD69" s="24">
        <f t="shared" si="59"/>
        <v>56.615409606954152</v>
      </c>
      <c r="AE69" s="24">
        <f t="shared" si="60"/>
        <v>0.61047454827425229</v>
      </c>
      <c r="AF69" s="24">
        <f t="shared" si="61"/>
        <v>1.3654271067830582E-2</v>
      </c>
      <c r="AG69" s="24">
        <f t="shared" si="62"/>
        <v>0.37587118065791719</v>
      </c>
    </row>
    <row r="70" spans="4:33" x14ac:dyDescent="0.35">
      <c r="D70" s="15">
        <v>43078.672887870373</v>
      </c>
      <c r="E70" s="25">
        <f t="shared" si="46"/>
        <v>709.67288787037251</v>
      </c>
      <c r="F70" s="10">
        <f t="shared" si="63"/>
        <v>2.1667499968316406E-2</v>
      </c>
      <c r="G70" s="18">
        <v>186</v>
      </c>
      <c r="H70" s="18">
        <v>243</v>
      </c>
      <c r="I70" s="20">
        <f t="shared" si="22"/>
        <v>57</v>
      </c>
      <c r="J70" s="24">
        <f t="shared" si="64"/>
        <v>6420</v>
      </c>
      <c r="K70" s="17">
        <v>279.3</v>
      </c>
      <c r="L70" s="10">
        <f t="shared" si="2"/>
        <v>1.925706468</v>
      </c>
      <c r="M70" s="17">
        <v>278.39999999999998</v>
      </c>
      <c r="N70" s="10">
        <f t="shared" si="3"/>
        <v>1.9195011839999998</v>
      </c>
      <c r="O70" s="17">
        <v>7.5</v>
      </c>
      <c r="P70" s="11">
        <f t="shared" si="24"/>
        <v>2.4752347948576886E-3</v>
      </c>
      <c r="Q70" s="13">
        <f t="shared" si="49"/>
        <v>0.27986615242010998</v>
      </c>
      <c r="R70" s="24">
        <f t="shared" si="50"/>
        <v>279.86615242010998</v>
      </c>
      <c r="S70" s="11">
        <f t="shared" si="65"/>
        <v>114.2372123446237</v>
      </c>
      <c r="T70" s="13">
        <f t="shared" si="29"/>
        <v>7.8091651560650871E-2</v>
      </c>
      <c r="U70" s="13">
        <f t="shared" si="30"/>
        <v>0.27986615242010998</v>
      </c>
      <c r="V70" s="24">
        <f t="shared" si="51"/>
        <v>279.86615242010998</v>
      </c>
      <c r="W70" s="13">
        <f t="shared" si="52"/>
        <v>3.1000902206631417E-2</v>
      </c>
      <c r="X70" s="24">
        <f t="shared" si="53"/>
        <v>36.811559728804887</v>
      </c>
      <c r="Y70" s="24">
        <f t="shared" si="54"/>
        <v>6.8177519788185648E-3</v>
      </c>
      <c r="Z70" s="24">
        <f t="shared" si="55"/>
        <v>0.84540124537350203</v>
      </c>
      <c r="AA70" s="24">
        <f t="shared" si="56"/>
        <v>0.92901235755329892</v>
      </c>
      <c r="AB70" s="24">
        <f t="shared" si="57"/>
        <v>30.225544461371879</v>
      </c>
      <c r="AC70" s="24">
        <f t="shared" si="58"/>
        <v>30.231590779527785</v>
      </c>
      <c r="AD70" s="24">
        <f t="shared" si="59"/>
        <v>54.99942791364181</v>
      </c>
      <c r="AE70" s="24">
        <f t="shared" si="60"/>
        <v>0.59304968636663591</v>
      </c>
      <c r="AF70" s="24">
        <f t="shared" si="61"/>
        <v>1.0017385783408442E-2</v>
      </c>
      <c r="AG70" s="24">
        <f t="shared" si="62"/>
        <v>0.39693292784995565</v>
      </c>
    </row>
    <row r="71" spans="4:33" x14ac:dyDescent="0.35">
      <c r="D71" s="15">
        <v>43078.673906412034</v>
      </c>
      <c r="E71" s="25">
        <f t="shared" si="46"/>
        <v>709.67390641203383</v>
      </c>
      <c r="F71" s="10">
        <f t="shared" si="63"/>
        <v>2.4444999871775508E-2</v>
      </c>
      <c r="G71" s="18">
        <v>243</v>
      </c>
      <c r="H71" s="18">
        <v>299</v>
      </c>
      <c r="I71" s="20">
        <f t="shared" si="22"/>
        <v>56</v>
      </c>
      <c r="J71" s="24">
        <f t="shared" si="64"/>
        <v>6476</v>
      </c>
      <c r="K71" s="17">
        <v>266.3</v>
      </c>
      <c r="L71" s="10">
        <f t="shared" si="2"/>
        <v>1.836074588</v>
      </c>
      <c r="M71" s="17">
        <v>265.39999999999998</v>
      </c>
      <c r="N71" s="10">
        <f t="shared" si="3"/>
        <v>1.8298693039999998</v>
      </c>
      <c r="O71" s="17">
        <v>7.5</v>
      </c>
      <c r="P71" s="11">
        <f t="shared" si="24"/>
        <v>2.4318096230180799E-3</v>
      </c>
      <c r="Q71" s="13">
        <f t="shared" si="49"/>
        <v>0.28229796204312807</v>
      </c>
      <c r="R71" s="24">
        <f t="shared" si="50"/>
        <v>282.29796204312805</v>
      </c>
      <c r="S71" s="11">
        <f t="shared" si="65"/>
        <v>99.480860534831763</v>
      </c>
      <c r="T71" s="13">
        <f t="shared" si="29"/>
        <v>7.8091651560650871E-2</v>
      </c>
      <c r="U71" s="13">
        <f t="shared" si="30"/>
        <v>0.28229796204312807</v>
      </c>
      <c r="V71" s="24">
        <f t="shared" si="51"/>
        <v>282.29796204312805</v>
      </c>
      <c r="W71" s="13">
        <f t="shared" si="52"/>
        <v>3.1000902206631417E-2</v>
      </c>
      <c r="X71" s="24">
        <f t="shared" si="53"/>
        <v>38.614688125468277</v>
      </c>
      <c r="Y71" s="24">
        <f t="shared" si="54"/>
        <v>4.3859423558004762E-3</v>
      </c>
      <c r="Z71" s="24">
        <f t="shared" si="55"/>
        <v>0.54385685211925905</v>
      </c>
      <c r="AA71" s="24">
        <f t="shared" si="56"/>
        <v>0.59764489243874619</v>
      </c>
      <c r="AB71" s="24">
        <f t="shared" si="57"/>
        <v>30.488179900657833</v>
      </c>
      <c r="AC71" s="24">
        <f t="shared" si="58"/>
        <v>30.494278756409116</v>
      </c>
      <c r="AD71" s="24">
        <f t="shared" si="59"/>
        <v>53.527666982092974</v>
      </c>
      <c r="AE71" s="24">
        <f t="shared" si="60"/>
        <v>0.57717993295334247</v>
      </c>
      <c r="AF71" s="24">
        <f t="shared" si="61"/>
        <v>6.4443055039761291E-3</v>
      </c>
      <c r="AG71" s="24">
        <f t="shared" si="62"/>
        <v>0.41637576154268147</v>
      </c>
    </row>
    <row r="72" spans="4:33" x14ac:dyDescent="0.35">
      <c r="D72" s="15">
        <v>43078.674890219911</v>
      </c>
      <c r="E72" s="25">
        <f t="shared" si="46"/>
        <v>709.67489021991059</v>
      </c>
      <c r="F72" s="10">
        <f t="shared" si="63"/>
        <v>2.3611389042343944E-2</v>
      </c>
      <c r="G72" s="18">
        <v>299</v>
      </c>
      <c r="H72" s="18">
        <v>350</v>
      </c>
      <c r="I72" s="20">
        <f t="shared" si="22"/>
        <v>51</v>
      </c>
      <c r="J72" s="24">
        <f t="shared" si="64"/>
        <v>6527</v>
      </c>
      <c r="K72" s="17">
        <v>253.6</v>
      </c>
      <c r="L72" s="10">
        <f t="shared" si="2"/>
        <v>1.7485111359999999</v>
      </c>
      <c r="M72" s="17">
        <v>252.7</v>
      </c>
      <c r="N72" s="10">
        <f t="shared" si="3"/>
        <v>1.7423058519999999</v>
      </c>
      <c r="O72" s="17">
        <v>7.5</v>
      </c>
      <c r="P72" s="11">
        <f t="shared" si="24"/>
        <v>2.214683763820037E-3</v>
      </c>
      <c r="Q72" s="13">
        <f t="shared" si="49"/>
        <v>0.28451264580694813</v>
      </c>
      <c r="R72" s="24">
        <f t="shared" si="50"/>
        <v>284.51264580694811</v>
      </c>
      <c r="S72" s="11">
        <f t="shared" si="65"/>
        <v>93.79726706668086</v>
      </c>
      <c r="T72" s="13">
        <f t="shared" si="29"/>
        <v>7.8091651560650871E-2</v>
      </c>
      <c r="U72" s="13">
        <f t="shared" si="30"/>
        <v>0.28451264580694813</v>
      </c>
      <c r="V72" s="24">
        <f t="shared" si="51"/>
        <v>284.51264580694811</v>
      </c>
      <c r="W72" s="13">
        <f t="shared" si="52"/>
        <v>3.1000902206631417E-2</v>
      </c>
      <c r="X72" s="24">
        <f t="shared" si="53"/>
        <v>40.555355079142387</v>
      </c>
      <c r="Y72" s="24">
        <f t="shared" si="54"/>
        <v>2.1712585919804184E-3</v>
      </c>
      <c r="Z72" s="24">
        <f t="shared" si="55"/>
        <v>0.26923606540557188</v>
      </c>
      <c r="AA72" s="24">
        <f t="shared" si="56"/>
        <v>0.29586380813799107</v>
      </c>
      <c r="AB72" s="24">
        <f t="shared" si="57"/>
        <v>30.727365747150397</v>
      </c>
      <c r="AC72" s="24">
        <f t="shared" si="58"/>
        <v>30.733512449640326</v>
      </c>
      <c r="AD72" s="24">
        <f t="shared" si="59"/>
        <v>51.888781112719613</v>
      </c>
      <c r="AE72" s="24">
        <f t="shared" si="60"/>
        <v>0.55950809912356714</v>
      </c>
      <c r="AF72" s="24">
        <f t="shared" si="61"/>
        <v>3.1902502494931106E-3</v>
      </c>
      <c r="AG72" s="24">
        <f t="shared" si="62"/>
        <v>0.43730165062693971</v>
      </c>
    </row>
    <row r="73" spans="4:33" x14ac:dyDescent="0.35">
      <c r="D73" s="15">
        <v>43078.67600136574</v>
      </c>
      <c r="E73" s="25">
        <f t="shared" si="46"/>
        <v>709.67600136574038</v>
      </c>
      <c r="F73" s="10">
        <f t="shared" si="63"/>
        <v>2.6667499914765358E-2</v>
      </c>
      <c r="G73" s="18">
        <v>350</v>
      </c>
      <c r="H73" s="18">
        <v>400</v>
      </c>
      <c r="I73" s="20">
        <f t="shared" si="22"/>
        <v>50</v>
      </c>
      <c r="J73" s="24">
        <f t="shared" si="64"/>
        <v>6577</v>
      </c>
      <c r="K73" s="17">
        <v>241.9</v>
      </c>
      <c r="L73" s="10">
        <f t="shared" si="2"/>
        <v>1.6678424439999999</v>
      </c>
      <c r="M73" s="17">
        <v>240.9</v>
      </c>
      <c r="N73" s="10">
        <f t="shared" si="3"/>
        <v>1.6609476839999999</v>
      </c>
      <c r="O73" s="17">
        <v>7.5</v>
      </c>
      <c r="P73" s="11">
        <f t="shared" si="24"/>
        <v>2.1712585919804283E-3</v>
      </c>
      <c r="Q73" s="13">
        <f t="shared" si="49"/>
        <v>0.28668390439892855</v>
      </c>
      <c r="R73" s="24">
        <f t="shared" si="50"/>
        <v>286.68390439892852</v>
      </c>
      <c r="S73" s="11">
        <f t="shared" si="65"/>
        <v>81.419653095348394</v>
      </c>
      <c r="T73" s="13">
        <f t="shared" si="29"/>
        <v>7.8091651560650871E-2</v>
      </c>
      <c r="U73" s="13">
        <f t="shared" si="30"/>
        <v>0.28668390439892855</v>
      </c>
      <c r="V73" s="24">
        <f t="shared" si="51"/>
        <v>286.68390439892852</v>
      </c>
      <c r="W73" s="13">
        <f t="shared" si="52"/>
        <v>3.1000902206631417E-2</v>
      </c>
      <c r="X73" s="24">
        <f t="shared" si="53"/>
        <v>42.541877245742135</v>
      </c>
      <c r="Y73" s="24">
        <f t="shared" si="54"/>
        <v>0</v>
      </c>
      <c r="Z73" s="24">
        <f t="shared" si="55"/>
        <v>0</v>
      </c>
      <c r="AA73" s="24">
        <f t="shared" si="56"/>
        <v>0</v>
      </c>
      <c r="AB73" s="24">
        <f t="shared" si="57"/>
        <v>30.961861675084283</v>
      </c>
      <c r="AC73" s="24">
        <f t="shared" si="58"/>
        <v>30.96805528614151</v>
      </c>
      <c r="AD73" s="24">
        <f t="shared" si="59"/>
        <v>50.198122754257859</v>
      </c>
      <c r="AE73" s="24">
        <f t="shared" si="60"/>
        <v>0.54127801115223051</v>
      </c>
      <c r="AF73" s="24">
        <f t="shared" si="61"/>
        <v>0</v>
      </c>
      <c r="AG73" s="24">
        <f t="shared" si="62"/>
        <v>0.45872198884776944</v>
      </c>
    </row>
    <row r="74" spans="4:33" x14ac:dyDescent="0.35">
      <c r="D74" s="15">
        <v>43087.643089699071</v>
      </c>
      <c r="E74" s="25">
        <f t="shared" ref="E74:E80" si="66">D74-(115*365+29)-365</f>
        <v>718.64308969907142</v>
      </c>
      <c r="F74" s="10">
        <f t="shared" si="63"/>
        <v>215.21011999994516</v>
      </c>
      <c r="G74" s="18">
        <v>75</v>
      </c>
      <c r="H74" s="18">
        <v>194</v>
      </c>
      <c r="I74" s="20">
        <f t="shared" si="22"/>
        <v>119</v>
      </c>
      <c r="J74" s="24">
        <f t="shared" si="64"/>
        <v>6696</v>
      </c>
      <c r="K74" s="17">
        <v>333.1</v>
      </c>
      <c r="L74" s="10">
        <f t="shared" si="2"/>
        <v>2.2966445559999999</v>
      </c>
      <c r="M74" s="17">
        <v>332.3</v>
      </c>
      <c r="N74" s="10">
        <f t="shared" si="3"/>
        <v>2.2911287480000002</v>
      </c>
      <c r="O74" s="17">
        <v>7.5</v>
      </c>
      <c r="P74" s="11">
        <f t="shared" si="24"/>
        <v>5.16759544891342E-3</v>
      </c>
      <c r="Q74" s="13">
        <f t="shared" ref="Q74:Q80" si="67">Q73+P74</f>
        <v>0.29185149984784198</v>
      </c>
      <c r="R74" s="24">
        <f t="shared" ref="R74:R80" si="68">Q74*1000</f>
        <v>291.85149984784198</v>
      </c>
      <c r="S74" s="11">
        <f t="shared" si="65"/>
        <v>2.4011860821948044E-2</v>
      </c>
      <c r="T74" s="13">
        <f>T73+P74</f>
        <v>8.3259247009564288E-2</v>
      </c>
      <c r="U74">
        <v>0.28668390439892855</v>
      </c>
      <c r="V74" s="24">
        <f t="shared" si="51"/>
        <v>286.68390439892852</v>
      </c>
      <c r="W74" s="13">
        <f t="shared" si="52"/>
        <v>2.5833306757718E-2</v>
      </c>
      <c r="X74" s="24">
        <f t="shared" si="53"/>
        <v>25.699742784591184</v>
      </c>
      <c r="Y74" s="24">
        <f t="shared" si="54"/>
        <v>0</v>
      </c>
      <c r="Z74" s="24">
        <f t="shared" si="55"/>
        <v>0</v>
      </c>
      <c r="AA74" s="24">
        <f t="shared" si="56"/>
        <v>0</v>
      </c>
      <c r="AB74" s="24">
        <f t="shared" si="57"/>
        <v>30.961861675084283</v>
      </c>
      <c r="AC74" s="24">
        <f t="shared" si="58"/>
        <v>30.96805528614151</v>
      </c>
      <c r="AD74" s="24">
        <f t="shared" si="59"/>
        <v>67.040257215408815</v>
      </c>
      <c r="AE74" s="24">
        <f t="shared" si="60"/>
        <v>0.72288394668329548</v>
      </c>
      <c r="AF74" s="24">
        <f t="shared" si="61"/>
        <v>0</v>
      </c>
      <c r="AG74" s="24">
        <f t="shared" si="62"/>
        <v>0.27711605331670458</v>
      </c>
    </row>
    <row r="75" spans="4:33" x14ac:dyDescent="0.35">
      <c r="D75" s="15">
        <v>43087.643876747687</v>
      </c>
      <c r="E75" s="25">
        <f t="shared" si="66"/>
        <v>718.64387674768659</v>
      </c>
      <c r="F75" s="10">
        <f t="shared" si="63"/>
        <v>1.8889166763983667E-2</v>
      </c>
      <c r="G75" s="18">
        <v>194</v>
      </c>
      <c r="H75" s="18">
        <v>255</v>
      </c>
      <c r="I75" s="20">
        <f t="shared" si="22"/>
        <v>61</v>
      </c>
      <c r="J75" s="24">
        <f t="shared" si="64"/>
        <v>6757</v>
      </c>
      <c r="K75" s="17">
        <v>304.89999999999998</v>
      </c>
      <c r="L75" s="10">
        <f t="shared" si="2"/>
        <v>2.1022123239999999</v>
      </c>
      <c r="M75" s="17">
        <v>304</v>
      </c>
      <c r="N75" s="10">
        <f t="shared" si="3"/>
        <v>2.0960070399999999</v>
      </c>
      <c r="O75" s="17">
        <v>7.6</v>
      </c>
      <c r="P75" s="11">
        <f t="shared" si="24"/>
        <v>2.6479919611182715E-3</v>
      </c>
      <c r="Q75" s="13">
        <f t="shared" si="67"/>
        <v>0.29449949180896023</v>
      </c>
      <c r="R75" s="24">
        <f t="shared" si="68"/>
        <v>294.49949180896022</v>
      </c>
      <c r="S75" s="11">
        <f t="shared" si="65"/>
        <v>140.18574742890451</v>
      </c>
      <c r="T75" s="13">
        <f t="shared" ref="T75:T80" si="69">T74+P75</f>
        <v>8.5907238970682559E-2</v>
      </c>
      <c r="U75">
        <v>0.28668390439892855</v>
      </c>
      <c r="V75" s="24">
        <f t="shared" si="51"/>
        <v>286.68390439892852</v>
      </c>
      <c r="W75" s="13">
        <f t="shared" si="52"/>
        <v>2.3185314796599729E-2</v>
      </c>
      <c r="X75" s="24">
        <f t="shared" si="53"/>
        <v>25.212652045324095</v>
      </c>
      <c r="Y75" s="24">
        <f t="shared" si="54"/>
        <v>0</v>
      </c>
      <c r="Z75" s="24">
        <f t="shared" si="55"/>
        <v>0</v>
      </c>
      <c r="AA75" s="24">
        <f t="shared" si="56"/>
        <v>0</v>
      </c>
      <c r="AB75" s="24">
        <f t="shared" si="57"/>
        <v>30.961861675084283</v>
      </c>
      <c r="AC75" s="24">
        <f t="shared" si="58"/>
        <v>30.96805528614151</v>
      </c>
      <c r="AD75" s="24">
        <f t="shared" si="59"/>
        <v>67.527347954675903</v>
      </c>
      <c r="AE75" s="24">
        <f t="shared" si="60"/>
        <v>0.72813616513560386</v>
      </c>
      <c r="AF75" s="24">
        <f t="shared" si="61"/>
        <v>0</v>
      </c>
      <c r="AG75" s="24">
        <f t="shared" si="62"/>
        <v>0.27186383486439614</v>
      </c>
    </row>
    <row r="76" spans="4:33" x14ac:dyDescent="0.35">
      <c r="D76" s="15">
        <v>43087.64440917824</v>
      </c>
      <c r="E76" s="25">
        <f t="shared" si="66"/>
        <v>718.64440917823958</v>
      </c>
      <c r="F76" s="10">
        <f t="shared" si="63"/>
        <v>1.2778333271853626E-2</v>
      </c>
      <c r="G76" s="18">
        <v>255</v>
      </c>
      <c r="H76" s="18">
        <v>315</v>
      </c>
      <c r="I76" s="20">
        <f t="shared" si="22"/>
        <v>60</v>
      </c>
      <c r="J76" s="24">
        <f t="shared" si="64"/>
        <v>6817</v>
      </c>
      <c r="K76" s="17">
        <v>278.39999999999998</v>
      </c>
      <c r="L76" s="10">
        <f t="shared" si="2"/>
        <v>1.9195011839999998</v>
      </c>
      <c r="M76" s="17">
        <v>277.5</v>
      </c>
      <c r="N76" s="10">
        <f t="shared" si="3"/>
        <v>1.9132959</v>
      </c>
      <c r="O76" s="17">
        <v>7.6</v>
      </c>
      <c r="P76" s="11">
        <f t="shared" si="24"/>
        <v>2.6045822568376447E-3</v>
      </c>
      <c r="Q76" s="13">
        <f t="shared" si="67"/>
        <v>0.29710407406579786</v>
      </c>
      <c r="R76" s="24">
        <f t="shared" si="68"/>
        <v>297.10407406579787</v>
      </c>
      <c r="S76" s="11">
        <f t="shared" si="65"/>
        <v>203.82801116751779</v>
      </c>
      <c r="T76" s="13">
        <f t="shared" si="69"/>
        <v>8.8511821227520202E-2</v>
      </c>
      <c r="U76">
        <v>0.28668390439892855</v>
      </c>
      <c r="V76" s="24">
        <f t="shared" si="51"/>
        <v>286.68390439892852</v>
      </c>
      <c r="W76" s="13">
        <f t="shared" si="52"/>
        <v>2.0580732539762087E-2</v>
      </c>
      <c r="X76" s="24">
        <f t="shared" si="53"/>
        <v>24.517543712658249</v>
      </c>
      <c r="Y76" s="24">
        <f t="shared" si="54"/>
        <v>0</v>
      </c>
      <c r="Z76" s="24">
        <f t="shared" si="55"/>
        <v>0</v>
      </c>
      <c r="AA76" s="24">
        <f t="shared" si="56"/>
        <v>0</v>
      </c>
      <c r="AB76" s="24">
        <f t="shared" si="57"/>
        <v>30.961861675084283</v>
      </c>
      <c r="AC76" s="24">
        <f t="shared" si="58"/>
        <v>30.96805528614151</v>
      </c>
      <c r="AD76" s="24">
        <f t="shared" si="59"/>
        <v>68.222456287341743</v>
      </c>
      <c r="AE76" s="24">
        <f t="shared" si="60"/>
        <v>0.73563140271017624</v>
      </c>
      <c r="AF76" s="24">
        <f t="shared" si="61"/>
        <v>0</v>
      </c>
      <c r="AG76" s="24">
        <f t="shared" si="62"/>
        <v>0.2643685972898237</v>
      </c>
    </row>
    <row r="77" spans="4:33" x14ac:dyDescent="0.35">
      <c r="D77" s="15">
        <v>43087.64508047454</v>
      </c>
      <c r="E77" s="25">
        <f t="shared" si="66"/>
        <v>718.64508047454001</v>
      </c>
      <c r="F77" s="10">
        <f t="shared" si="63"/>
        <v>1.6111111210193485E-2</v>
      </c>
      <c r="G77" s="18">
        <v>315</v>
      </c>
      <c r="H77" s="18">
        <v>368</v>
      </c>
      <c r="I77" s="20">
        <f t="shared" si="22"/>
        <v>53</v>
      </c>
      <c r="J77" s="24">
        <f t="shared" si="64"/>
        <v>6870</v>
      </c>
      <c r="K77" s="17">
        <v>254.2</v>
      </c>
      <c r="L77" s="10">
        <f t="shared" si="2"/>
        <v>1.7526479919999998</v>
      </c>
      <c r="M77" s="17">
        <v>253.1</v>
      </c>
      <c r="N77" s="10">
        <f t="shared" si="3"/>
        <v>1.745063756</v>
      </c>
      <c r="O77" s="17">
        <v>7.5</v>
      </c>
      <c r="P77" s="11">
        <f t="shared" si="24"/>
        <v>2.3015341074992543E-3</v>
      </c>
      <c r="Q77" s="13">
        <f t="shared" si="67"/>
        <v>0.29940560817329714</v>
      </c>
      <c r="R77" s="24">
        <f t="shared" si="68"/>
        <v>299.40560817329714</v>
      </c>
      <c r="S77" s="11">
        <f t="shared" si="65"/>
        <v>142.85384027658353</v>
      </c>
      <c r="T77" s="13">
        <f t="shared" si="69"/>
        <v>9.0813355335019455E-2</v>
      </c>
      <c r="U77">
        <v>0.28668390439892855</v>
      </c>
      <c r="V77" s="24">
        <f t="shared" si="51"/>
        <v>286.68390439892852</v>
      </c>
      <c r="W77" s="13">
        <f t="shared" si="52"/>
        <v>1.8279198432262833E-2</v>
      </c>
      <c r="X77" s="24">
        <f t="shared" si="53"/>
        <v>23.875040625279695</v>
      </c>
      <c r="Y77" s="24">
        <f t="shared" si="54"/>
        <v>0</v>
      </c>
      <c r="Z77" s="24">
        <f t="shared" si="55"/>
        <v>0</v>
      </c>
      <c r="AA77" s="24">
        <f t="shared" si="56"/>
        <v>0</v>
      </c>
      <c r="AB77" s="24">
        <f t="shared" si="57"/>
        <v>30.961861675084283</v>
      </c>
      <c r="AC77" s="24">
        <f t="shared" si="58"/>
        <v>30.96805528614151</v>
      </c>
      <c r="AD77" s="24">
        <f t="shared" si="59"/>
        <v>68.8649593747203</v>
      </c>
      <c r="AE77" s="24">
        <f t="shared" si="60"/>
        <v>0.74255940667155818</v>
      </c>
      <c r="AF77" s="24">
        <f t="shared" si="61"/>
        <v>0</v>
      </c>
      <c r="AG77" s="24">
        <f t="shared" si="62"/>
        <v>0.25744059332844182</v>
      </c>
    </row>
    <row r="78" spans="4:33" x14ac:dyDescent="0.35">
      <c r="D78" s="15">
        <v>43087.645809675923</v>
      </c>
      <c r="E78" s="25">
        <f t="shared" si="66"/>
        <v>718.64580967592337</v>
      </c>
      <c r="F78" s="10">
        <f t="shared" si="63"/>
        <v>1.750083320075646E-2</v>
      </c>
      <c r="G78" s="18">
        <v>368</v>
      </c>
      <c r="H78" s="18">
        <v>419</v>
      </c>
      <c r="I78" s="20">
        <f t="shared" si="22"/>
        <v>51</v>
      </c>
      <c r="J78" s="24">
        <f t="shared" si="64"/>
        <v>6921</v>
      </c>
      <c r="K78" s="17">
        <v>231.9</v>
      </c>
      <c r="L78" s="10">
        <f t="shared" si="2"/>
        <v>1.5988948439999999</v>
      </c>
      <c r="M78" s="17">
        <v>230.9</v>
      </c>
      <c r="N78" s="10">
        <f t="shared" si="3"/>
        <v>1.5920000839999999</v>
      </c>
      <c r="O78" s="17">
        <v>7.6</v>
      </c>
      <c r="P78" s="11">
        <f t="shared" si="24"/>
        <v>2.2138949183119977E-3</v>
      </c>
      <c r="Q78" s="13">
        <f t="shared" si="67"/>
        <v>0.30161950309160912</v>
      </c>
      <c r="R78" s="24">
        <f t="shared" si="68"/>
        <v>301.61950309160915</v>
      </c>
      <c r="S78" s="11">
        <f t="shared" si="65"/>
        <v>126.50225808770656</v>
      </c>
      <c r="T78" s="13">
        <f t="shared" si="69"/>
        <v>9.3027250253331459E-2</v>
      </c>
      <c r="U78">
        <v>0.28668390439892855</v>
      </c>
      <c r="V78" s="24">
        <f t="shared" si="51"/>
        <v>286.68390439892852</v>
      </c>
      <c r="W78" s="13">
        <f t="shared" si="52"/>
        <v>1.6065303513950829E-2</v>
      </c>
      <c r="X78" s="24">
        <f t="shared" si="53"/>
        <v>23.000862351536622</v>
      </c>
      <c r="Y78" s="24">
        <f t="shared" si="54"/>
        <v>0</v>
      </c>
      <c r="Z78" s="24">
        <f t="shared" si="55"/>
        <v>0</v>
      </c>
      <c r="AA78" s="24">
        <f t="shared" si="56"/>
        <v>0</v>
      </c>
      <c r="AB78" s="24">
        <f t="shared" si="57"/>
        <v>30.961861675084283</v>
      </c>
      <c r="AC78" s="24">
        <f t="shared" si="58"/>
        <v>30.96805528614151</v>
      </c>
      <c r="AD78" s="24">
        <f t="shared" si="59"/>
        <v>69.73913764846337</v>
      </c>
      <c r="AE78" s="24">
        <f t="shared" si="60"/>
        <v>0.75198552564657506</v>
      </c>
      <c r="AF78" s="24">
        <f t="shared" si="61"/>
        <v>0</v>
      </c>
      <c r="AG78" s="24">
        <f t="shared" si="62"/>
        <v>0.24801447435342489</v>
      </c>
    </row>
    <row r="79" spans="4:33" x14ac:dyDescent="0.35">
      <c r="D79" s="15">
        <v>43087.646770381943</v>
      </c>
      <c r="E79" s="25">
        <f t="shared" si="66"/>
        <v>718.6467703819435</v>
      </c>
      <c r="F79" s="10">
        <f t="shared" si="63"/>
        <v>2.3056944482959807E-2</v>
      </c>
      <c r="G79" s="18">
        <v>75</v>
      </c>
      <c r="H79" s="18">
        <v>380</v>
      </c>
      <c r="I79" s="20">
        <f t="shared" si="22"/>
        <v>305</v>
      </c>
      <c r="J79" s="24">
        <f t="shared" si="64"/>
        <v>7226</v>
      </c>
      <c r="K79" s="17">
        <v>211.4</v>
      </c>
      <c r="L79" s="10">
        <f t="shared" si="2"/>
        <v>1.457552264</v>
      </c>
      <c r="M79" s="17">
        <v>210.4</v>
      </c>
      <c r="N79" s="10">
        <f t="shared" si="3"/>
        <v>1.450657504</v>
      </c>
      <c r="O79" s="17">
        <v>7.5</v>
      </c>
      <c r="P79" s="11">
        <f t="shared" si="24"/>
        <v>1.3244677411080612E-2</v>
      </c>
      <c r="Q79" s="13">
        <f t="shared" si="67"/>
        <v>0.31486418050268972</v>
      </c>
      <c r="R79" s="24">
        <f t="shared" si="68"/>
        <v>314.86418050268969</v>
      </c>
      <c r="S79" s="11">
        <f t="shared" si="65"/>
        <v>574.43333052517289</v>
      </c>
      <c r="T79" s="13">
        <f t="shared" si="69"/>
        <v>0.10627192766441207</v>
      </c>
      <c r="U79">
        <v>0.28668390439892855</v>
      </c>
      <c r="V79" s="24">
        <f t="shared" si="51"/>
        <v>286.68390439892852</v>
      </c>
      <c r="W79" s="13">
        <f t="shared" si="52"/>
        <v>2.820626102870219E-3</v>
      </c>
      <c r="X79" s="24">
        <f t="shared" si="53"/>
        <v>4.4317872343842719</v>
      </c>
      <c r="Y79" s="24">
        <f t="shared" si="54"/>
        <v>0</v>
      </c>
      <c r="Z79" s="24">
        <f t="shared" si="55"/>
        <v>0</v>
      </c>
      <c r="AA79" s="24">
        <f t="shared" si="56"/>
        <v>0</v>
      </c>
      <c r="AB79" s="24">
        <f t="shared" si="57"/>
        <v>30.961861675084283</v>
      </c>
      <c r="AC79" s="24">
        <f t="shared" si="58"/>
        <v>30.96805528614151</v>
      </c>
      <c r="AD79" s="24">
        <f t="shared" si="59"/>
        <v>88.308212765615721</v>
      </c>
      <c r="AE79" s="24">
        <f t="shared" si="60"/>
        <v>0.95221277513064184</v>
      </c>
      <c r="AF79" s="24">
        <f t="shared" si="61"/>
        <v>0</v>
      </c>
      <c r="AG79" s="24">
        <f t="shared" si="62"/>
        <v>4.7787224869358123E-2</v>
      </c>
    </row>
    <row r="80" spans="4:33" x14ac:dyDescent="0.35">
      <c r="D80" s="15">
        <v>43087.651214895835</v>
      </c>
      <c r="E80" s="25">
        <f t="shared" si="66"/>
        <v>718.65121489583544</v>
      </c>
      <c r="F80" s="10">
        <f t="shared" si="63"/>
        <v>0.10666833340656012</v>
      </c>
      <c r="G80" s="18">
        <v>75</v>
      </c>
      <c r="H80" s="18">
        <v>140</v>
      </c>
      <c r="I80" s="20">
        <f t="shared" si="22"/>
        <v>65</v>
      </c>
      <c r="J80" s="24">
        <f t="shared" si="64"/>
        <v>7291</v>
      </c>
      <c r="K80" s="17">
        <v>1.4</v>
      </c>
      <c r="L80" s="10">
        <f t="shared" si="2"/>
        <v>9.6526639999999983E-3</v>
      </c>
      <c r="M80" s="17">
        <v>0.6</v>
      </c>
      <c r="N80" s="10">
        <f t="shared" si="3"/>
        <v>4.1368559999999995E-3</v>
      </c>
      <c r="O80" s="17">
        <v>7.7</v>
      </c>
      <c r="P80" s="11">
        <f t="shared" si="24"/>
        <v>2.8206261028702129E-3</v>
      </c>
      <c r="Q80" s="13">
        <f t="shared" si="67"/>
        <v>0.31768480660555992</v>
      </c>
      <c r="R80" s="24">
        <f t="shared" si="68"/>
        <v>317.68480660555991</v>
      </c>
      <c r="S80" s="11">
        <f t="shared" si="65"/>
        <v>26.442956525059422</v>
      </c>
      <c r="T80" s="13">
        <f t="shared" si="69"/>
        <v>0.10909255376728229</v>
      </c>
      <c r="U80">
        <v>0.28668390439892855</v>
      </c>
      <c r="V80" s="24">
        <f t="shared" si="51"/>
        <v>286.68390439892852</v>
      </c>
      <c r="W80" s="13"/>
      <c r="X80" s="24"/>
    </row>
    <row r="81" spans="5:19" x14ac:dyDescent="0.35">
      <c r="E81" s="12"/>
      <c r="F81" s="10"/>
      <c r="G81" s="18"/>
      <c r="H81" s="18"/>
      <c r="J81" s="8"/>
      <c r="K81" s="17">
        <v>0.2</v>
      </c>
      <c r="L81" s="10">
        <f t="shared" si="2"/>
        <v>1.3789520000000001E-3</v>
      </c>
      <c r="M81" s="17">
        <v>-0.8</v>
      </c>
      <c r="N81" s="10"/>
      <c r="P81" s="11"/>
      <c r="Q81" s="13"/>
      <c r="R81" s="8"/>
      <c r="S81" s="11"/>
    </row>
    <row r="82" spans="5:19" x14ac:dyDescent="0.35">
      <c r="E82" s="12"/>
      <c r="F82" s="10"/>
      <c r="G82" s="18"/>
      <c r="H82" s="18"/>
      <c r="J82" s="8"/>
      <c r="L82" s="10"/>
      <c r="N82" s="10"/>
      <c r="P82" s="11"/>
      <c r="Q82" s="13"/>
      <c r="R82" s="8"/>
      <c r="S82" s="11"/>
    </row>
    <row r="83" spans="5:19" x14ac:dyDescent="0.35">
      <c r="E83" s="12"/>
      <c r="F83" s="10"/>
      <c r="G83" s="18"/>
      <c r="H83" s="18"/>
      <c r="J83" s="8"/>
      <c r="L83" s="10"/>
      <c r="N83" s="10"/>
      <c r="P83" s="11"/>
      <c r="Q83" s="13"/>
      <c r="R83" s="8"/>
      <c r="S83" s="11"/>
    </row>
    <row r="84" spans="5:19" x14ac:dyDescent="0.35">
      <c r="E84" s="12"/>
      <c r="F84" s="10"/>
      <c r="G84" s="18"/>
      <c r="H84" s="18"/>
      <c r="J84" s="8"/>
      <c r="L84" s="10"/>
      <c r="N84" s="10"/>
      <c r="P84" s="11"/>
      <c r="Q84" s="13"/>
      <c r="R84" s="8"/>
      <c r="S84" s="11"/>
    </row>
    <row r="85" spans="5:19" x14ac:dyDescent="0.35">
      <c r="E85" s="12"/>
      <c r="F85" s="10"/>
      <c r="G85" s="18"/>
      <c r="H85" s="18"/>
      <c r="J85" s="8"/>
      <c r="L85" s="10"/>
      <c r="N85" s="10"/>
      <c r="P85" s="11"/>
      <c r="Q85" s="13"/>
      <c r="R85" s="8"/>
      <c r="S85" s="11"/>
    </row>
    <row r="86" spans="5:19" x14ac:dyDescent="0.35">
      <c r="E86" s="12"/>
      <c r="F86" s="10"/>
      <c r="G86" s="18"/>
      <c r="H86" s="18"/>
      <c r="J86" s="8"/>
      <c r="L86" s="10"/>
      <c r="N86" s="10"/>
      <c r="P86" s="11"/>
      <c r="Q86" s="13"/>
      <c r="R86" s="8"/>
      <c r="S86" s="11"/>
    </row>
    <row r="87" spans="5:19" x14ac:dyDescent="0.35">
      <c r="E87" s="12"/>
      <c r="F87" s="10"/>
      <c r="G87" s="18"/>
      <c r="H87" s="18"/>
      <c r="J87" s="8"/>
      <c r="L87" s="10"/>
      <c r="N87" s="10"/>
      <c r="P87" s="11"/>
      <c r="Q87" s="13"/>
      <c r="R87" s="8"/>
      <c r="S87" s="11"/>
    </row>
    <row r="88" spans="5:19" x14ac:dyDescent="0.35">
      <c r="E88" s="12"/>
      <c r="F88" s="10"/>
      <c r="G88" s="18"/>
      <c r="H88" s="18"/>
      <c r="J88" s="8"/>
      <c r="L88" s="10"/>
      <c r="N88" s="10"/>
      <c r="P88" s="11"/>
      <c r="Q88" s="13"/>
      <c r="R88" s="8"/>
      <c r="S88" s="11"/>
    </row>
    <row r="89" spans="5:19" x14ac:dyDescent="0.35">
      <c r="E89" s="12"/>
      <c r="F89" s="10"/>
      <c r="G89" s="18"/>
      <c r="H89" s="18"/>
      <c r="J89" s="8"/>
      <c r="L89" s="10"/>
      <c r="N89" s="10"/>
      <c r="P89" s="11"/>
      <c r="Q89" s="13"/>
      <c r="R89" s="8"/>
      <c r="S89" s="11"/>
    </row>
    <row r="90" spans="5:19" x14ac:dyDescent="0.35">
      <c r="E90" s="12"/>
      <c r="F90" s="10"/>
      <c r="G90" s="18"/>
      <c r="H90" s="18"/>
      <c r="J90" s="8"/>
      <c r="L90" s="10"/>
      <c r="N90" s="10"/>
      <c r="P90" s="11"/>
      <c r="Q90" s="13"/>
      <c r="R90" s="8"/>
      <c r="S90" s="11"/>
    </row>
    <row r="91" spans="5:19" x14ac:dyDescent="0.35">
      <c r="E91" s="12"/>
      <c r="F91" s="10"/>
      <c r="G91" s="18"/>
      <c r="H91" s="18"/>
      <c r="J91" s="8"/>
      <c r="L91" s="10"/>
      <c r="N91" s="10"/>
      <c r="P91" s="11"/>
      <c r="Q91" s="13"/>
      <c r="R91" s="8"/>
      <c r="S91" s="11"/>
    </row>
    <row r="92" spans="5:19" x14ac:dyDescent="0.35">
      <c r="E92" s="12"/>
      <c r="F92" s="10"/>
      <c r="G92" s="18"/>
      <c r="H92" s="18"/>
      <c r="J92" s="8"/>
      <c r="L92" s="10"/>
      <c r="N92" s="10"/>
      <c r="P92" s="11"/>
      <c r="Q92" s="13"/>
      <c r="R92" s="8"/>
      <c r="S92" s="11"/>
    </row>
    <row r="93" spans="5:19" x14ac:dyDescent="0.35">
      <c r="E93" s="12"/>
      <c r="F93" s="10"/>
      <c r="G93" s="18"/>
      <c r="H93" s="18"/>
      <c r="J93" s="8"/>
      <c r="L93" s="10"/>
      <c r="N93" s="10"/>
      <c r="P93" s="11"/>
      <c r="Q93" s="13"/>
      <c r="R93" s="8"/>
      <c r="S93" s="11"/>
    </row>
    <row r="94" spans="5:19" x14ac:dyDescent="0.35">
      <c r="E94" s="12"/>
      <c r="F94" s="10"/>
      <c r="G94" s="18"/>
      <c r="H94" s="18"/>
      <c r="J94" s="8"/>
      <c r="L94" s="10"/>
      <c r="N94" s="10"/>
      <c r="P94" s="11"/>
      <c r="Q94" s="13"/>
      <c r="R94" s="8"/>
      <c r="S94" s="11"/>
    </row>
    <row r="95" spans="5:19" x14ac:dyDescent="0.35">
      <c r="E95" s="12"/>
      <c r="F95" s="10"/>
      <c r="G95" s="18"/>
      <c r="H95" s="18"/>
      <c r="J95" s="8"/>
      <c r="L95" s="10"/>
      <c r="N95" s="10"/>
      <c r="P95" s="11"/>
      <c r="Q95" s="13"/>
      <c r="R95" s="8"/>
      <c r="S95" s="11"/>
    </row>
    <row r="96" spans="5:19" x14ac:dyDescent="0.35">
      <c r="E96" s="12"/>
      <c r="F96" s="10"/>
      <c r="G96" s="18"/>
      <c r="H96" s="18"/>
      <c r="J96" s="8"/>
      <c r="L96" s="10"/>
      <c r="N96" s="10"/>
      <c r="P96" s="11"/>
      <c r="Q96" s="13"/>
      <c r="R96" s="8"/>
      <c r="S96" s="11"/>
    </row>
    <row r="97" spans="5:19" x14ac:dyDescent="0.35">
      <c r="E97" s="12"/>
      <c r="F97" s="10"/>
      <c r="G97" s="18"/>
      <c r="H97" s="18"/>
      <c r="J97" s="8"/>
      <c r="L97" s="10"/>
      <c r="N97" s="10"/>
      <c r="P97" s="11"/>
      <c r="Q97" s="13"/>
      <c r="R97" s="8"/>
      <c r="S97" s="11"/>
    </row>
    <row r="98" spans="5:19" x14ac:dyDescent="0.35">
      <c r="E98" s="12"/>
      <c r="F98" s="10"/>
      <c r="G98" s="18"/>
      <c r="H98" s="18"/>
      <c r="J98" s="8"/>
      <c r="L98" s="10"/>
      <c r="N98" s="10"/>
      <c r="P98" s="11"/>
      <c r="Q98" s="13"/>
      <c r="R98" s="8"/>
      <c r="S98" s="11"/>
    </row>
    <row r="99" spans="5:19" x14ac:dyDescent="0.35">
      <c r="E99" s="12"/>
      <c r="F99" s="10"/>
      <c r="G99" s="18"/>
      <c r="H99" s="18"/>
      <c r="J99" s="8"/>
      <c r="L99" s="10"/>
      <c r="N99" s="10"/>
      <c r="P99" s="11"/>
      <c r="Q99" s="13"/>
      <c r="R99" s="8"/>
      <c r="S99" s="11"/>
    </row>
    <row r="100" spans="5:19" x14ac:dyDescent="0.35">
      <c r="E100" s="12"/>
      <c r="F100" s="10"/>
      <c r="G100" s="18"/>
      <c r="H100" s="18"/>
      <c r="J100" s="8"/>
      <c r="L100" s="10"/>
      <c r="N100" s="10"/>
      <c r="P100" s="11"/>
      <c r="Q100" s="13"/>
      <c r="R100" s="8"/>
      <c r="S100" s="11"/>
    </row>
    <row r="101" spans="5:19" x14ac:dyDescent="0.35">
      <c r="E101" s="12"/>
      <c r="F101" s="10"/>
      <c r="G101" s="18"/>
      <c r="H101" s="18"/>
      <c r="J101" s="8"/>
      <c r="L101" s="10"/>
      <c r="N101" s="10"/>
      <c r="P101" s="11"/>
      <c r="Q101" s="13"/>
      <c r="R101" s="8"/>
      <c r="S101" s="11"/>
    </row>
    <row r="102" spans="5:19" x14ac:dyDescent="0.35">
      <c r="E102" s="12"/>
      <c r="F102" s="10"/>
      <c r="G102" s="18"/>
      <c r="H102" s="18"/>
      <c r="J102" s="8"/>
      <c r="L102" s="10"/>
      <c r="N102" s="10"/>
      <c r="P102" s="11"/>
      <c r="Q102" s="13"/>
      <c r="R102" s="8"/>
      <c r="S102" s="11"/>
    </row>
    <row r="103" spans="5:19" x14ac:dyDescent="0.35">
      <c r="E103" s="12"/>
      <c r="F103" s="10"/>
      <c r="G103" s="18"/>
      <c r="H103" s="18"/>
      <c r="J103" s="8"/>
      <c r="L103" s="10"/>
      <c r="N103" s="10"/>
      <c r="P103" s="11"/>
      <c r="Q103" s="13"/>
      <c r="R103" s="8"/>
      <c r="S103" s="11"/>
    </row>
    <row r="104" spans="5:19" x14ac:dyDescent="0.35">
      <c r="E104" s="12"/>
      <c r="F104" s="10"/>
      <c r="G104" s="18"/>
      <c r="H104" s="18"/>
      <c r="J104" s="8"/>
      <c r="L104" s="10"/>
      <c r="N104" s="10"/>
      <c r="P104" s="11"/>
      <c r="Q104" s="13"/>
      <c r="R104" s="8"/>
      <c r="S104" s="11"/>
    </row>
    <row r="105" spans="5:19" x14ac:dyDescent="0.35">
      <c r="E105" s="12"/>
      <c r="F105" s="10"/>
      <c r="G105" s="18"/>
      <c r="H105" s="18"/>
      <c r="J105" s="8"/>
      <c r="L105" s="10"/>
      <c r="N105" s="10"/>
      <c r="P105" s="11"/>
      <c r="Q105" s="13"/>
      <c r="R105" s="8"/>
      <c r="S105" s="11"/>
    </row>
    <row r="106" spans="5:19" x14ac:dyDescent="0.35">
      <c r="E106" s="12"/>
      <c r="F106" s="10"/>
      <c r="G106" s="18"/>
      <c r="H106" s="18"/>
      <c r="J106" s="8"/>
      <c r="L106" s="10"/>
      <c r="N106" s="10"/>
      <c r="P106" s="11"/>
      <c r="Q106" s="13"/>
      <c r="R106" s="8"/>
      <c r="S106" s="11"/>
    </row>
    <row r="107" spans="5:19" x14ac:dyDescent="0.35">
      <c r="E107" s="12"/>
      <c r="F107" s="10"/>
      <c r="G107" s="18"/>
      <c r="H107" s="18"/>
      <c r="J107" s="8"/>
      <c r="L107" s="10"/>
      <c r="N107" s="10"/>
      <c r="P107" s="11"/>
      <c r="Q107" s="13"/>
      <c r="R107" s="8"/>
      <c r="S107" s="11"/>
    </row>
    <row r="108" spans="5:19" x14ac:dyDescent="0.35">
      <c r="E108" s="12"/>
      <c r="F108" s="10"/>
      <c r="G108" s="18"/>
      <c r="H108" s="18"/>
      <c r="J108" s="8"/>
      <c r="L108" s="10"/>
      <c r="N108" s="10"/>
      <c r="P108" s="11"/>
      <c r="Q108" s="13"/>
      <c r="R108" s="8"/>
      <c r="S108" s="11"/>
    </row>
    <row r="109" spans="5:19" x14ac:dyDescent="0.35">
      <c r="E109" s="12"/>
      <c r="F109" s="10"/>
      <c r="G109" s="18"/>
      <c r="H109" s="18"/>
      <c r="J109" s="8"/>
      <c r="L109" s="10"/>
      <c r="N109" s="10"/>
      <c r="P109" s="11"/>
      <c r="Q109" s="13"/>
      <c r="R109" s="8"/>
      <c r="S109" s="11"/>
    </row>
    <row r="110" spans="5:19" x14ac:dyDescent="0.35">
      <c r="E110" s="12"/>
      <c r="F110" s="10"/>
      <c r="G110" s="18"/>
      <c r="H110" s="18"/>
      <c r="J110" s="8"/>
      <c r="L110" s="10"/>
      <c r="N110" s="10"/>
      <c r="P110" s="11"/>
      <c r="Q110" s="13"/>
      <c r="R110" s="8"/>
      <c r="S110" s="11"/>
    </row>
    <row r="111" spans="5:19" x14ac:dyDescent="0.35">
      <c r="E111" s="12"/>
      <c r="F111" s="10"/>
      <c r="G111" s="18"/>
      <c r="H111" s="18"/>
      <c r="J111" s="8"/>
      <c r="L111" s="10"/>
      <c r="N111" s="10"/>
      <c r="P111" s="11"/>
      <c r="Q111" s="13"/>
      <c r="R111" s="8"/>
      <c r="S111" s="11"/>
    </row>
    <row r="112" spans="5:19" x14ac:dyDescent="0.35">
      <c r="E112" s="12"/>
      <c r="F112" s="10"/>
      <c r="G112" s="18"/>
      <c r="H112" s="18"/>
      <c r="J112" s="8"/>
      <c r="L112" s="10"/>
      <c r="N112" s="10"/>
      <c r="P112" s="11"/>
      <c r="Q112" s="13"/>
      <c r="R112" s="8"/>
      <c r="S112" s="11"/>
    </row>
    <row r="113" spans="5:19" x14ac:dyDescent="0.35">
      <c r="E113" s="12"/>
      <c r="F113" s="10"/>
      <c r="G113" s="18"/>
      <c r="H113" s="18"/>
      <c r="J113" s="8"/>
      <c r="L113" s="10"/>
      <c r="N113" s="10"/>
      <c r="P113" s="11"/>
      <c r="Q113" s="13"/>
      <c r="R113" s="8"/>
      <c r="S113" s="11"/>
    </row>
    <row r="114" spans="5:19" x14ac:dyDescent="0.35">
      <c r="E114" s="12"/>
      <c r="F114" s="10"/>
      <c r="G114" s="18"/>
      <c r="H114" s="18"/>
      <c r="J114" s="8"/>
      <c r="L114" s="10"/>
      <c r="N114" s="10"/>
      <c r="P114" s="11"/>
      <c r="Q114" s="13"/>
      <c r="R114" s="8"/>
      <c r="S114" s="11"/>
    </row>
    <row r="115" spans="5:19" x14ac:dyDescent="0.35">
      <c r="E115" s="12"/>
      <c r="F115" s="10"/>
      <c r="G115" s="18"/>
      <c r="H115" s="18"/>
      <c r="J115" s="8"/>
      <c r="L115" s="10"/>
      <c r="N115" s="10"/>
      <c r="P115" s="11"/>
      <c r="Q115" s="13"/>
      <c r="R115" s="8"/>
      <c r="S115" s="11"/>
    </row>
    <row r="116" spans="5:19" x14ac:dyDescent="0.35">
      <c r="E116" s="12"/>
      <c r="F116" s="10"/>
      <c r="G116" s="18"/>
      <c r="H116" s="18"/>
      <c r="J116" s="8"/>
      <c r="L116" s="10"/>
      <c r="N116" s="10"/>
      <c r="P116" s="11"/>
      <c r="Q116" s="13"/>
      <c r="R116" s="8"/>
      <c r="S116" s="11"/>
    </row>
    <row r="117" spans="5:19" x14ac:dyDescent="0.35">
      <c r="E117" s="12"/>
      <c r="F117" s="10"/>
      <c r="G117" s="18"/>
      <c r="H117" s="18"/>
      <c r="J117" s="8"/>
      <c r="L117" s="10"/>
      <c r="N117" s="10"/>
      <c r="P117" s="11"/>
      <c r="Q117" s="13"/>
      <c r="R117" s="8"/>
      <c r="S117" s="11"/>
    </row>
    <row r="118" spans="5:19" x14ac:dyDescent="0.35">
      <c r="E118" s="12"/>
      <c r="F118" s="10"/>
      <c r="G118" s="18"/>
      <c r="H118" s="18"/>
      <c r="J118" s="8"/>
      <c r="L118" s="10"/>
      <c r="N118" s="10"/>
      <c r="P118" s="11"/>
      <c r="Q118" s="13"/>
      <c r="R118" s="8"/>
      <c r="S118" s="11"/>
    </row>
    <row r="119" spans="5:19" x14ac:dyDescent="0.35">
      <c r="E119" s="12"/>
      <c r="F119" s="10"/>
      <c r="G119" s="18"/>
      <c r="H119" s="18"/>
      <c r="J119" s="8"/>
      <c r="L119" s="10"/>
      <c r="N119" s="10"/>
      <c r="P119" s="11"/>
      <c r="Q119" s="13"/>
      <c r="R119" s="8"/>
      <c r="S119" s="11"/>
    </row>
    <row r="120" spans="5:19" x14ac:dyDescent="0.35">
      <c r="E120" s="12"/>
      <c r="F120" s="10"/>
      <c r="G120" s="18"/>
      <c r="H120" s="18"/>
      <c r="J120" s="8"/>
      <c r="L120" s="10"/>
      <c r="N120" s="10"/>
      <c r="P120" s="11"/>
      <c r="Q120" s="13"/>
      <c r="R120" s="8"/>
      <c r="S120" s="11"/>
    </row>
    <row r="121" spans="5:19" x14ac:dyDescent="0.35">
      <c r="E121" s="12"/>
      <c r="F121" s="10"/>
      <c r="G121" s="18"/>
      <c r="H121" s="18"/>
      <c r="J121" s="8"/>
      <c r="L121" s="10"/>
      <c r="N121" s="10"/>
      <c r="P121" s="11"/>
      <c r="Q121" s="13"/>
      <c r="R121" s="8"/>
      <c r="S121" s="11"/>
    </row>
    <row r="122" spans="5:19" x14ac:dyDescent="0.35">
      <c r="E122" s="12"/>
      <c r="F122" s="10"/>
      <c r="G122" s="18"/>
      <c r="H122" s="18"/>
      <c r="J122" s="8"/>
      <c r="L122" s="10"/>
      <c r="N122" s="10"/>
      <c r="P122" s="11"/>
      <c r="Q122" s="13"/>
      <c r="R122" s="8"/>
      <c r="S122" s="11"/>
    </row>
    <row r="123" spans="5:19" x14ac:dyDescent="0.35">
      <c r="E123" s="12"/>
      <c r="F123" s="10"/>
      <c r="G123" s="18"/>
      <c r="H123" s="18"/>
      <c r="J123" s="8"/>
      <c r="L123" s="10"/>
      <c r="N123" s="10"/>
      <c r="P123" s="11"/>
      <c r="Q123" s="13"/>
      <c r="R123" s="8"/>
      <c r="S123" s="11"/>
    </row>
    <row r="124" spans="5:19" x14ac:dyDescent="0.35">
      <c r="E124" s="12"/>
      <c r="F124" s="10"/>
      <c r="G124" s="18"/>
      <c r="H124" s="18"/>
      <c r="J124" s="8"/>
      <c r="L124" s="10"/>
      <c r="N124" s="10"/>
      <c r="P124" s="11"/>
      <c r="Q124" s="13"/>
      <c r="R124" s="8"/>
      <c r="S124" s="11"/>
    </row>
    <row r="125" spans="5:19" x14ac:dyDescent="0.35">
      <c r="E125" s="12"/>
      <c r="F125" s="10"/>
      <c r="G125" s="18"/>
      <c r="H125" s="18"/>
      <c r="J125" s="8"/>
      <c r="L125" s="10"/>
      <c r="N125" s="10"/>
      <c r="P125" s="11"/>
      <c r="Q125" s="13"/>
      <c r="R125" s="8"/>
      <c r="S125" s="11"/>
    </row>
    <row r="126" spans="5:19" x14ac:dyDescent="0.35">
      <c r="E126" s="12"/>
      <c r="F126" s="10"/>
      <c r="G126" s="18"/>
      <c r="H126" s="18"/>
      <c r="J126" s="8"/>
      <c r="L126" s="10"/>
      <c r="N126" s="10"/>
      <c r="P126" s="11"/>
      <c r="Q126" s="13"/>
      <c r="R126" s="8"/>
      <c r="S126" s="11"/>
    </row>
    <row r="127" spans="5:19" x14ac:dyDescent="0.35">
      <c r="E127" s="12"/>
      <c r="F127" s="10"/>
      <c r="G127" s="18"/>
      <c r="H127" s="18"/>
      <c r="J127" s="8"/>
      <c r="L127" s="10"/>
      <c r="N127" s="10"/>
      <c r="P127" s="11"/>
      <c r="Q127" s="13"/>
      <c r="R127" s="8"/>
      <c r="S127" s="11"/>
    </row>
    <row r="128" spans="5:19" x14ac:dyDescent="0.35">
      <c r="E128" s="12"/>
      <c r="F128" s="10"/>
      <c r="G128" s="18"/>
      <c r="H128" s="18"/>
      <c r="J128" s="8"/>
      <c r="L128" s="10"/>
      <c r="N128" s="10"/>
      <c r="P128" s="11"/>
      <c r="Q128" s="13"/>
      <c r="R128" s="8"/>
      <c r="S128" s="11"/>
    </row>
    <row r="129" spans="5:19" x14ac:dyDescent="0.35">
      <c r="E129" s="12"/>
      <c r="F129" s="10"/>
      <c r="G129" s="18"/>
      <c r="H129" s="18"/>
      <c r="J129" s="8"/>
      <c r="L129" s="10"/>
      <c r="N129" s="10"/>
      <c r="P129" s="11"/>
      <c r="Q129" s="13"/>
      <c r="R129" s="8"/>
      <c r="S129" s="11"/>
    </row>
    <row r="130" spans="5:19" x14ac:dyDescent="0.35">
      <c r="E130" s="12"/>
      <c r="F130" s="10"/>
      <c r="G130" s="18"/>
      <c r="H130" s="18"/>
      <c r="J130" s="8"/>
      <c r="L130" s="10"/>
      <c r="N130" s="10"/>
      <c r="P130" s="11"/>
      <c r="Q130" s="13"/>
      <c r="R130" s="8"/>
      <c r="S130" s="11"/>
    </row>
    <row r="131" spans="5:19" x14ac:dyDescent="0.35">
      <c r="E131" s="12"/>
      <c r="F131" s="10"/>
      <c r="G131" s="18"/>
      <c r="H131" s="18"/>
      <c r="J131" s="8"/>
      <c r="L131" s="10"/>
      <c r="N131" s="10"/>
      <c r="P131" s="11"/>
      <c r="Q131" s="13"/>
      <c r="R131" s="8"/>
      <c r="S131" s="11"/>
    </row>
    <row r="132" spans="5:19" x14ac:dyDescent="0.35">
      <c r="E132" s="12"/>
      <c r="F132" s="10"/>
      <c r="G132" s="18"/>
      <c r="H132" s="18"/>
      <c r="J132" s="8"/>
      <c r="L132" s="10"/>
      <c r="N132" s="10"/>
      <c r="P132" s="11"/>
      <c r="Q132" s="13"/>
      <c r="R132" s="8"/>
      <c r="S132" s="11"/>
    </row>
    <row r="133" spans="5:19" x14ac:dyDescent="0.35">
      <c r="E133" s="12"/>
      <c r="F133" s="10"/>
      <c r="G133" s="18"/>
      <c r="H133" s="18"/>
      <c r="J133" s="8"/>
      <c r="L133" s="10"/>
      <c r="N133" s="10"/>
      <c r="P133" s="11"/>
      <c r="Q133" s="13"/>
      <c r="R133" s="8"/>
      <c r="S133" s="11"/>
    </row>
    <row r="134" spans="5:19" x14ac:dyDescent="0.35">
      <c r="E134" s="12"/>
      <c r="F134" s="10"/>
      <c r="G134" s="18"/>
      <c r="H134" s="18"/>
      <c r="J134" s="8"/>
      <c r="L134" s="10"/>
      <c r="N134" s="10"/>
      <c r="P134" s="11"/>
      <c r="Q134" s="13"/>
      <c r="R134" s="8"/>
      <c r="S134" s="11"/>
    </row>
    <row r="135" spans="5:19" x14ac:dyDescent="0.35">
      <c r="E135" s="12"/>
      <c r="F135" s="10"/>
      <c r="G135" s="18"/>
      <c r="H135" s="18"/>
      <c r="J135" s="8"/>
      <c r="L135" s="10"/>
      <c r="N135" s="10"/>
      <c r="P135" s="11"/>
      <c r="Q135" s="13"/>
      <c r="R135" s="8"/>
      <c r="S135" s="11"/>
    </row>
    <row r="136" spans="5:19" x14ac:dyDescent="0.35">
      <c r="E136" s="12"/>
      <c r="F136" s="10"/>
      <c r="G136" s="18"/>
      <c r="H136" s="18"/>
      <c r="J136" s="8"/>
      <c r="L136" s="10"/>
      <c r="N136" s="10"/>
      <c r="P136" s="11"/>
      <c r="Q136" s="13"/>
      <c r="R136" s="8"/>
      <c r="S136" s="11"/>
    </row>
    <row r="137" spans="5:19" x14ac:dyDescent="0.35">
      <c r="E137" s="12"/>
      <c r="F137" s="10"/>
      <c r="G137" s="18"/>
      <c r="H137" s="18"/>
      <c r="J137" s="8"/>
      <c r="L137" s="10"/>
      <c r="N137" s="10"/>
      <c r="P137" s="11"/>
      <c r="Q137" s="13"/>
      <c r="R137" s="8"/>
      <c r="S137" s="11"/>
    </row>
    <row r="138" spans="5:19" x14ac:dyDescent="0.35">
      <c r="E138" s="12"/>
      <c r="F138" s="10"/>
      <c r="G138" s="18"/>
      <c r="H138" s="18"/>
      <c r="J138" s="8"/>
      <c r="L138" s="10"/>
      <c r="N138" s="10"/>
      <c r="P138" s="11"/>
      <c r="Q138" s="13"/>
      <c r="R138" s="8"/>
      <c r="S138" s="11"/>
    </row>
    <row r="139" spans="5:19" x14ac:dyDescent="0.35">
      <c r="E139" s="12"/>
      <c r="F139" s="10"/>
      <c r="G139" s="18"/>
      <c r="H139" s="18"/>
      <c r="J139" s="8"/>
      <c r="L139" s="10"/>
      <c r="N139" s="10"/>
      <c r="P139" s="11"/>
      <c r="Q139" s="13"/>
      <c r="R139" s="8"/>
      <c r="S139" s="11"/>
    </row>
    <row r="140" spans="5:19" x14ac:dyDescent="0.35">
      <c r="E140" s="12"/>
      <c r="F140" s="10"/>
      <c r="G140" s="18"/>
      <c r="H140" s="18"/>
      <c r="J140" s="8"/>
      <c r="L140" s="10"/>
      <c r="N140" s="10"/>
      <c r="P140" s="11"/>
      <c r="Q140" s="13"/>
      <c r="R140" s="8"/>
      <c r="S140" s="11"/>
    </row>
    <row r="141" spans="5:19" x14ac:dyDescent="0.35">
      <c r="E141" s="12"/>
      <c r="F141" s="10"/>
      <c r="G141" s="18"/>
      <c r="H141" s="18"/>
      <c r="J141" s="8"/>
      <c r="L141" s="10"/>
      <c r="N141" s="10"/>
      <c r="P141" s="11"/>
      <c r="Q141" s="13"/>
      <c r="R141" s="8"/>
      <c r="S141" s="11"/>
    </row>
    <row r="142" spans="5:19" x14ac:dyDescent="0.35">
      <c r="E142" s="12"/>
      <c r="F142" s="10"/>
      <c r="G142" s="18"/>
      <c r="H142" s="18"/>
      <c r="J142" s="8"/>
      <c r="L142" s="10"/>
      <c r="N142" s="10"/>
      <c r="P142" s="11"/>
      <c r="Q142" s="13"/>
      <c r="R142" s="8"/>
      <c r="S142" s="11"/>
    </row>
    <row r="143" spans="5:19" x14ac:dyDescent="0.35">
      <c r="E143" s="12"/>
      <c r="F143" s="10"/>
      <c r="G143" s="18"/>
      <c r="H143" s="18"/>
      <c r="J143" s="8"/>
      <c r="L143" s="10"/>
      <c r="N143" s="10"/>
      <c r="P143" s="11"/>
      <c r="Q143" s="13"/>
      <c r="R143" s="8"/>
      <c r="S143" s="11"/>
    </row>
    <row r="144" spans="5:19" x14ac:dyDescent="0.35">
      <c r="E144" s="12"/>
      <c r="F144" s="10"/>
      <c r="G144" s="18"/>
      <c r="H144" s="18"/>
      <c r="J144" s="8"/>
      <c r="L144" s="10"/>
      <c r="N144" s="10"/>
      <c r="P144" s="11"/>
      <c r="Q144" s="13"/>
      <c r="R144" s="8"/>
      <c r="S144" s="11"/>
    </row>
    <row r="145" spans="5:19" x14ac:dyDescent="0.35">
      <c r="E145" s="12"/>
      <c r="F145" s="10"/>
      <c r="G145" s="18"/>
      <c r="H145" s="18"/>
      <c r="J145" s="8"/>
      <c r="L145" s="10"/>
      <c r="N145" s="10"/>
      <c r="P145" s="11"/>
      <c r="Q145" s="13"/>
      <c r="R145" s="8"/>
      <c r="S145" s="11"/>
    </row>
    <row r="146" spans="5:19" x14ac:dyDescent="0.35">
      <c r="E146" s="12"/>
      <c r="F146" s="10"/>
      <c r="G146" s="18"/>
      <c r="H146" s="18"/>
      <c r="J146" s="8"/>
      <c r="L146" s="10"/>
      <c r="N146" s="10"/>
      <c r="P146" s="11"/>
      <c r="Q146" s="13"/>
      <c r="R146" s="8"/>
      <c r="S146" s="11"/>
    </row>
    <row r="147" spans="5:19" x14ac:dyDescent="0.35">
      <c r="E147" s="12"/>
      <c r="F147" s="10"/>
      <c r="G147" s="18"/>
      <c r="H147" s="18"/>
      <c r="J147" s="8"/>
      <c r="L147" s="10"/>
      <c r="N147" s="10"/>
      <c r="P147" s="11"/>
      <c r="Q147" s="13"/>
      <c r="R147" s="8"/>
      <c r="S147" s="11"/>
    </row>
    <row r="148" spans="5:19" x14ac:dyDescent="0.35">
      <c r="E148" s="12"/>
      <c r="F148" s="10"/>
      <c r="G148" s="18"/>
      <c r="H148" s="18"/>
      <c r="J148" s="8"/>
      <c r="L148" s="10"/>
      <c r="N148" s="10"/>
      <c r="P148" s="11"/>
      <c r="Q148" s="13"/>
      <c r="R148" s="8"/>
      <c r="S148" s="11"/>
    </row>
    <row r="149" spans="5:19" x14ac:dyDescent="0.35">
      <c r="E149" s="12"/>
      <c r="F149" s="10"/>
      <c r="G149" s="18"/>
      <c r="H149" s="18"/>
      <c r="J149" s="8"/>
      <c r="L149" s="10"/>
      <c r="N149" s="10"/>
      <c r="P149" s="11"/>
      <c r="Q149" s="13"/>
      <c r="R149" s="8"/>
      <c r="S149" s="11"/>
    </row>
    <row r="150" spans="5:19" x14ac:dyDescent="0.35">
      <c r="E150" s="12"/>
      <c r="F150" s="10"/>
      <c r="G150" s="18"/>
      <c r="H150" s="18"/>
      <c r="J150" s="8"/>
      <c r="L150" s="10"/>
      <c r="N150" s="10"/>
      <c r="P150" s="11"/>
      <c r="Q150" s="13"/>
      <c r="R150" s="8"/>
      <c r="S150" s="11"/>
    </row>
    <row r="151" spans="5:19" x14ac:dyDescent="0.35">
      <c r="E151" s="12"/>
      <c r="F151" s="10"/>
      <c r="G151" s="18"/>
      <c r="H151" s="18"/>
      <c r="J151" s="8"/>
      <c r="L151" s="10"/>
      <c r="N151" s="10"/>
      <c r="P151" s="11"/>
      <c r="Q151" s="13"/>
      <c r="R151" s="8"/>
      <c r="S151" s="11"/>
    </row>
    <row r="152" spans="5:19" x14ac:dyDescent="0.35">
      <c r="E152" s="12"/>
      <c r="F152" s="10"/>
      <c r="G152" s="18"/>
      <c r="H152" s="18"/>
      <c r="J152" s="8"/>
      <c r="L152" s="10"/>
      <c r="N152" s="10"/>
      <c r="P152" s="11"/>
      <c r="Q152" s="13"/>
      <c r="R152" s="8"/>
      <c r="S152" s="11"/>
    </row>
    <row r="153" spans="5:19" x14ac:dyDescent="0.35">
      <c r="E153" s="12"/>
      <c r="F153" s="10"/>
      <c r="G153" s="18"/>
      <c r="H153" s="18"/>
      <c r="J153" s="8"/>
      <c r="L153" s="10"/>
      <c r="N153" s="10"/>
      <c r="P153" s="11"/>
      <c r="Q153" s="13"/>
      <c r="R153" s="8"/>
      <c r="S153" s="11"/>
    </row>
    <row r="154" spans="5:19" x14ac:dyDescent="0.35">
      <c r="E154" s="12"/>
      <c r="F154" s="10"/>
      <c r="G154" s="18"/>
      <c r="H154" s="18"/>
      <c r="J154" s="8"/>
      <c r="L154" s="10"/>
      <c r="N154" s="10"/>
      <c r="P154" s="11"/>
      <c r="Q154" s="13"/>
      <c r="R154" s="8"/>
      <c r="S154" s="11"/>
    </row>
    <row r="155" spans="5:19" x14ac:dyDescent="0.35">
      <c r="E155" s="12"/>
      <c r="F155" s="10"/>
      <c r="G155" s="18"/>
      <c r="H155" s="18"/>
      <c r="J155" s="8"/>
      <c r="L155" s="10"/>
      <c r="N155" s="10"/>
      <c r="P155" s="11"/>
      <c r="Q155" s="13"/>
      <c r="R155" s="8"/>
      <c r="S155" s="11"/>
    </row>
    <row r="156" spans="5:19" x14ac:dyDescent="0.35">
      <c r="E156" s="12"/>
      <c r="F156" s="10"/>
      <c r="G156" s="18"/>
      <c r="H156" s="18"/>
      <c r="J156" s="8"/>
      <c r="L156" s="10"/>
      <c r="N156" s="10"/>
      <c r="P156" s="11"/>
      <c r="Q156" s="13"/>
      <c r="R156" s="8"/>
      <c r="S156" s="11"/>
    </row>
    <row r="157" spans="5:19" x14ac:dyDescent="0.35">
      <c r="E157" s="12"/>
      <c r="F157" s="10"/>
      <c r="G157" s="18"/>
      <c r="H157" s="18"/>
      <c r="J157" s="8"/>
      <c r="L157" s="10"/>
      <c r="N157" s="10"/>
      <c r="P157" s="11"/>
      <c r="Q157" s="13"/>
      <c r="R157" s="8"/>
      <c r="S157" s="11"/>
    </row>
    <row r="158" spans="5:19" x14ac:dyDescent="0.35">
      <c r="E158" s="12"/>
      <c r="F158" s="10"/>
      <c r="G158" s="18"/>
      <c r="H158" s="18"/>
      <c r="J158" s="8"/>
      <c r="L158" s="10"/>
      <c r="N158" s="10"/>
      <c r="P158" s="11"/>
      <c r="Q158" s="13"/>
      <c r="R158" s="8"/>
      <c r="S158" s="11"/>
    </row>
    <row r="159" spans="5:19" x14ac:dyDescent="0.35">
      <c r="E159" s="12"/>
      <c r="F159" s="10"/>
      <c r="G159" s="18"/>
      <c r="H159" s="18"/>
      <c r="J159" s="8"/>
      <c r="L159" s="10"/>
      <c r="N159" s="10"/>
      <c r="P159" s="11"/>
      <c r="Q159" s="13"/>
      <c r="R159" s="8"/>
      <c r="S159" s="11"/>
    </row>
    <row r="160" spans="5:19" x14ac:dyDescent="0.35">
      <c r="E160" s="12"/>
      <c r="F160" s="10"/>
      <c r="G160" s="18"/>
      <c r="H160" s="18"/>
      <c r="J160" s="8"/>
      <c r="L160" s="10"/>
      <c r="N160" s="10"/>
      <c r="P160" s="11"/>
      <c r="Q160" s="13"/>
      <c r="R160" s="8"/>
      <c r="S160" s="11"/>
    </row>
    <row r="161" spans="5:19" x14ac:dyDescent="0.35">
      <c r="E161" s="12"/>
      <c r="F161" s="10"/>
      <c r="G161" s="18"/>
      <c r="H161" s="18"/>
      <c r="J161" s="8"/>
      <c r="L161" s="10"/>
      <c r="N161" s="10"/>
      <c r="P161" s="11"/>
      <c r="Q161" s="13"/>
      <c r="R161" s="8"/>
      <c r="S161" s="11"/>
    </row>
    <row r="162" spans="5:19" x14ac:dyDescent="0.35">
      <c r="E162" s="12"/>
      <c r="F162" s="10"/>
      <c r="G162" s="18"/>
      <c r="H162" s="18"/>
      <c r="J162" s="8"/>
      <c r="L162" s="10"/>
      <c r="N162" s="10"/>
      <c r="P162" s="11"/>
      <c r="Q162" s="13"/>
      <c r="R162" s="8"/>
      <c r="S162" s="11"/>
    </row>
    <row r="163" spans="5:19" x14ac:dyDescent="0.35">
      <c r="E163" s="12"/>
      <c r="F163" s="10"/>
      <c r="G163" s="18"/>
      <c r="H163" s="18"/>
      <c r="J163" s="8"/>
      <c r="L163" s="10"/>
      <c r="N163" s="10"/>
      <c r="P163" s="11"/>
      <c r="Q163" s="13"/>
      <c r="R163" s="8"/>
      <c r="S163" s="11"/>
    </row>
    <row r="164" spans="5:19" x14ac:dyDescent="0.35">
      <c r="E164" s="12"/>
      <c r="F164" s="10"/>
      <c r="G164" s="18"/>
      <c r="H164" s="18"/>
      <c r="J164" s="8"/>
      <c r="L164" s="10"/>
      <c r="N164" s="10"/>
      <c r="P164" s="11"/>
      <c r="Q164" s="13"/>
      <c r="R164" s="8"/>
      <c r="S164" s="11"/>
    </row>
    <row r="165" spans="5:19" x14ac:dyDescent="0.35">
      <c r="E165" s="12"/>
      <c r="F165" s="10"/>
      <c r="G165" s="18"/>
      <c r="H165" s="18"/>
      <c r="J165" s="8"/>
      <c r="L165" s="10"/>
      <c r="N165" s="10"/>
      <c r="P165" s="11"/>
      <c r="Q165" s="13"/>
      <c r="R165" s="8"/>
      <c r="S165" s="11"/>
    </row>
    <row r="166" spans="5:19" x14ac:dyDescent="0.35">
      <c r="E166" s="12"/>
      <c r="F166" s="10"/>
      <c r="G166" s="18"/>
      <c r="H166" s="18"/>
      <c r="J166" s="8"/>
      <c r="L166" s="10"/>
      <c r="N166" s="10"/>
      <c r="P166" s="11"/>
      <c r="Q166" s="13"/>
      <c r="R166" s="8"/>
      <c r="S166" s="11"/>
    </row>
    <row r="167" spans="5:19" x14ac:dyDescent="0.35">
      <c r="E167" s="12"/>
      <c r="F167" s="10"/>
      <c r="G167" s="18"/>
      <c r="H167" s="18"/>
      <c r="J167" s="8"/>
      <c r="L167" s="10"/>
      <c r="N167" s="10"/>
      <c r="P167" s="11"/>
      <c r="Q167" s="13"/>
      <c r="R167" s="8"/>
      <c r="S167" s="11"/>
    </row>
    <row r="168" spans="5:19" x14ac:dyDescent="0.35">
      <c r="E168" s="12"/>
      <c r="F168" s="10"/>
      <c r="G168" s="18"/>
      <c r="H168" s="18"/>
      <c r="J168" s="8"/>
      <c r="L168" s="10"/>
      <c r="N168" s="10"/>
      <c r="P168" s="11"/>
      <c r="Q168" s="13"/>
      <c r="R168" s="8"/>
      <c r="S168" s="11"/>
    </row>
    <row r="169" spans="5:19" x14ac:dyDescent="0.35">
      <c r="E169" s="12"/>
      <c r="F169" s="10"/>
      <c r="G169" s="18"/>
      <c r="H169" s="18"/>
      <c r="J169" s="8"/>
      <c r="L169" s="10"/>
      <c r="N169" s="10"/>
      <c r="P169" s="11"/>
      <c r="Q169" s="13"/>
      <c r="R169" s="8"/>
      <c r="S169" s="11"/>
    </row>
    <row r="170" spans="5:19" x14ac:dyDescent="0.35">
      <c r="E170" s="12"/>
      <c r="F170" s="10"/>
      <c r="G170" s="18"/>
      <c r="H170" s="18"/>
      <c r="J170" s="8"/>
      <c r="L170" s="10"/>
      <c r="N170" s="10"/>
      <c r="P170" s="11"/>
      <c r="Q170" s="13"/>
      <c r="R170" s="8"/>
      <c r="S170" s="11"/>
    </row>
    <row r="171" spans="5:19" x14ac:dyDescent="0.35">
      <c r="E171" s="12"/>
      <c r="F171" s="10"/>
      <c r="G171" s="18"/>
      <c r="H171" s="18"/>
      <c r="J171" s="8"/>
      <c r="L171" s="10"/>
      <c r="N171" s="10"/>
      <c r="P171" s="11"/>
      <c r="Q171" s="13"/>
      <c r="R171" s="8"/>
      <c r="S171" s="11"/>
    </row>
    <row r="172" spans="5:19" x14ac:dyDescent="0.35">
      <c r="E172" s="12"/>
      <c r="F172" s="10"/>
      <c r="G172" s="18"/>
      <c r="H172" s="18"/>
      <c r="J172" s="8"/>
      <c r="L172" s="10"/>
      <c r="N172" s="10"/>
      <c r="P172" s="11"/>
      <c r="Q172" s="13"/>
      <c r="R172" s="8"/>
      <c r="S172" s="11"/>
    </row>
    <row r="173" spans="5:19" x14ac:dyDescent="0.35">
      <c r="E173" s="12"/>
      <c r="F173" s="10"/>
      <c r="G173" s="18"/>
      <c r="H173" s="18"/>
      <c r="J173" s="8"/>
      <c r="L173" s="10"/>
      <c r="N173" s="10"/>
      <c r="P173" s="11"/>
      <c r="Q173" s="13"/>
      <c r="R173" s="8"/>
      <c r="S173" s="11"/>
    </row>
    <row r="174" spans="5:19" x14ac:dyDescent="0.35">
      <c r="E174" s="12"/>
      <c r="F174" s="10"/>
      <c r="G174" s="18"/>
      <c r="H174" s="18"/>
      <c r="J174" s="8"/>
      <c r="L174" s="10"/>
      <c r="N174" s="10"/>
      <c r="P174" s="11"/>
      <c r="Q174" s="13"/>
      <c r="R174" s="8"/>
      <c r="S17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P25" sqref="P25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2019-12-06T21:02:06Z</dcterms:modified>
</cp:coreProperties>
</file>