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8890" windowHeight="670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P2" i="1" l="1"/>
  <c r="AG2" i="1" l="1"/>
  <c r="AF2" i="1"/>
  <c r="AE2" i="1"/>
  <c r="AD2" i="1"/>
  <c r="AB2" i="1"/>
  <c r="Y2" i="1"/>
  <c r="X2" i="1"/>
  <c r="X5" i="1"/>
  <c r="W5" i="1"/>
  <c r="V47" i="1" l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V2" i="1"/>
  <c r="I88" i="1" l="1"/>
  <c r="P88" i="1" s="1"/>
  <c r="E88" i="1"/>
  <c r="F88" i="1" s="1"/>
  <c r="E87" i="1"/>
  <c r="E86" i="1"/>
  <c r="E85" i="1"/>
  <c r="F85" i="1" s="1"/>
  <c r="F84" i="1"/>
  <c r="E84" i="1"/>
  <c r="E83" i="1"/>
  <c r="E82" i="1"/>
  <c r="E81" i="1"/>
  <c r="F81" i="1" s="1"/>
  <c r="E80" i="1"/>
  <c r="E79" i="1"/>
  <c r="E78" i="1"/>
  <c r="N89" i="1"/>
  <c r="L89" i="1"/>
  <c r="L88" i="1"/>
  <c r="N88" i="1"/>
  <c r="N87" i="1"/>
  <c r="I87" i="1"/>
  <c r="P87" i="1" s="1"/>
  <c r="L87" i="1"/>
  <c r="N86" i="1"/>
  <c r="I86" i="1"/>
  <c r="P86" i="1" s="1"/>
  <c r="L86" i="1"/>
  <c r="N85" i="1"/>
  <c r="I85" i="1"/>
  <c r="P85" i="1" s="1"/>
  <c r="S85" i="1" s="1"/>
  <c r="L85" i="1"/>
  <c r="I84" i="1"/>
  <c r="P84" i="1"/>
  <c r="N84" i="1"/>
  <c r="L84" i="1"/>
  <c r="N83" i="1"/>
  <c r="I83" i="1"/>
  <c r="P83" i="1" s="1"/>
  <c r="L83" i="1"/>
  <c r="I82" i="1"/>
  <c r="P82" i="1" s="1"/>
  <c r="N82" i="1"/>
  <c r="L82" i="1"/>
  <c r="I81" i="1"/>
  <c r="P81" i="1"/>
  <c r="N81" i="1"/>
  <c r="L81" i="1"/>
  <c r="N80" i="1"/>
  <c r="L80" i="1"/>
  <c r="I80" i="1"/>
  <c r="P80" i="1" s="1"/>
  <c r="N79" i="1"/>
  <c r="I79" i="1"/>
  <c r="P79" i="1" s="1"/>
  <c r="L79" i="1"/>
  <c r="N78" i="1"/>
  <c r="I78" i="1"/>
  <c r="P78" i="1" s="1"/>
  <c r="L78" i="1"/>
  <c r="E77" i="1"/>
  <c r="F77" i="1" s="1"/>
  <c r="E76" i="1"/>
  <c r="E75" i="1"/>
  <c r="E74" i="1"/>
  <c r="E73" i="1"/>
  <c r="F73" i="1" s="1"/>
  <c r="E72" i="1"/>
  <c r="E71" i="1"/>
  <c r="E70" i="1"/>
  <c r="F70" i="1" s="1"/>
  <c r="E69" i="1"/>
  <c r="N77" i="1"/>
  <c r="I77" i="1"/>
  <c r="P77" i="1" s="1"/>
  <c r="S77" i="1" s="1"/>
  <c r="L77" i="1"/>
  <c r="I76" i="1"/>
  <c r="P76" i="1"/>
  <c r="N76" i="1"/>
  <c r="L76" i="1"/>
  <c r="N75" i="1"/>
  <c r="I75" i="1"/>
  <c r="P75" i="1" s="1"/>
  <c r="L75" i="1"/>
  <c r="I74" i="1"/>
  <c r="P74" i="1" s="1"/>
  <c r="N74" i="1"/>
  <c r="L74" i="1"/>
  <c r="N73" i="1"/>
  <c r="L73" i="1"/>
  <c r="I73" i="1"/>
  <c r="P73" i="1" s="1"/>
  <c r="S73" i="1" s="1"/>
  <c r="N72" i="1"/>
  <c r="I72" i="1"/>
  <c r="P72" i="1" s="1"/>
  <c r="L72" i="1"/>
  <c r="N71" i="1"/>
  <c r="I71" i="1"/>
  <c r="P71" i="1" s="1"/>
  <c r="L71" i="1"/>
  <c r="N70" i="1"/>
  <c r="L70" i="1"/>
  <c r="I70" i="1"/>
  <c r="P70" i="1" s="1"/>
  <c r="S70" i="1" s="1"/>
  <c r="N69" i="1"/>
  <c r="I69" i="1"/>
  <c r="P69" i="1" s="1"/>
  <c r="L69" i="1"/>
  <c r="E68" i="1"/>
  <c r="F68" i="1" s="1"/>
  <c r="E67" i="1"/>
  <c r="E66" i="1"/>
  <c r="E65" i="1"/>
  <c r="F65" i="1" s="1"/>
  <c r="F64" i="1"/>
  <c r="E64" i="1"/>
  <c r="E63" i="1"/>
  <c r="E62" i="1"/>
  <c r="P68" i="1"/>
  <c r="N68" i="1"/>
  <c r="I68" i="1"/>
  <c r="L68" i="1"/>
  <c r="N67" i="1"/>
  <c r="L67" i="1"/>
  <c r="I67" i="1"/>
  <c r="P67" i="1" s="1"/>
  <c r="P66" i="1"/>
  <c r="N66" i="1"/>
  <c r="I66" i="1"/>
  <c r="L66" i="1"/>
  <c r="P65" i="1"/>
  <c r="N65" i="1"/>
  <c r="I65" i="1"/>
  <c r="L65" i="1"/>
  <c r="N64" i="1"/>
  <c r="L64" i="1"/>
  <c r="I64" i="1"/>
  <c r="P64" i="1" s="1"/>
  <c r="S64" i="1" s="1"/>
  <c r="P63" i="1"/>
  <c r="N63" i="1"/>
  <c r="L63" i="1"/>
  <c r="I63" i="1"/>
  <c r="P62" i="1"/>
  <c r="N62" i="1"/>
  <c r="I62" i="1"/>
  <c r="L62" i="1"/>
  <c r="E61" i="1"/>
  <c r="E60" i="1"/>
  <c r="E59" i="1"/>
  <c r="F59" i="1" s="1"/>
  <c r="E58" i="1"/>
  <c r="E57" i="1"/>
  <c r="E56" i="1"/>
  <c r="E55" i="1"/>
  <c r="F55" i="1" s="1"/>
  <c r="E54" i="1"/>
  <c r="F54" i="1" s="1"/>
  <c r="E53" i="1"/>
  <c r="N61" i="1"/>
  <c r="I61" i="1"/>
  <c r="P61" i="1" s="1"/>
  <c r="L61" i="1"/>
  <c r="I60" i="1"/>
  <c r="P60" i="1" s="1"/>
  <c r="L60" i="1"/>
  <c r="N60" i="1"/>
  <c r="N59" i="1"/>
  <c r="I59" i="1"/>
  <c r="P59" i="1" s="1"/>
  <c r="S59" i="1" s="1"/>
  <c r="L59" i="1"/>
  <c r="N58" i="1"/>
  <c r="L58" i="1"/>
  <c r="I58" i="1"/>
  <c r="P58" i="1" s="1"/>
  <c r="P57" i="1"/>
  <c r="N57" i="1"/>
  <c r="L57" i="1"/>
  <c r="I57" i="1"/>
  <c r="N56" i="1"/>
  <c r="L56" i="1"/>
  <c r="I56" i="1"/>
  <c r="P56" i="1" s="1"/>
  <c r="I55" i="1"/>
  <c r="P55" i="1"/>
  <c r="N55" i="1"/>
  <c r="L55" i="1"/>
  <c r="P54" i="1"/>
  <c r="S54" i="1" s="1"/>
  <c r="N54" i="1"/>
  <c r="L54" i="1"/>
  <c r="I54" i="1"/>
  <c r="N53" i="1"/>
  <c r="I53" i="1"/>
  <c r="P53" i="1" s="1"/>
  <c r="L53" i="1"/>
  <c r="E52" i="1"/>
  <c r="E51" i="1"/>
  <c r="F51" i="1" s="1"/>
  <c r="E50" i="1"/>
  <c r="E49" i="1"/>
  <c r="I52" i="1"/>
  <c r="P52" i="1" s="1"/>
  <c r="N52" i="1"/>
  <c r="L52" i="1"/>
  <c r="L51" i="1"/>
  <c r="N51" i="1"/>
  <c r="I51" i="1"/>
  <c r="P51" i="1" s="1"/>
  <c r="N50" i="1"/>
  <c r="L50" i="1"/>
  <c r="I50" i="1"/>
  <c r="P50" i="1" s="1"/>
  <c r="I49" i="1"/>
  <c r="P49" i="1" s="1"/>
  <c r="N49" i="1"/>
  <c r="L49" i="1"/>
  <c r="S80" i="1" l="1"/>
  <c r="S75" i="1"/>
  <c r="S87" i="1"/>
  <c r="S52" i="1"/>
  <c r="S67" i="1"/>
  <c r="S72" i="1"/>
  <c r="S53" i="1"/>
  <c r="S51" i="1"/>
  <c r="S88" i="1"/>
  <c r="F86" i="1"/>
  <c r="S86" i="1" s="1"/>
  <c r="F67" i="1"/>
  <c r="F76" i="1"/>
  <c r="F87" i="1"/>
  <c r="S76" i="1"/>
  <c r="F78" i="1"/>
  <c r="S78" i="1" s="1"/>
  <c r="F60" i="1"/>
  <c r="S60" i="1" s="1"/>
  <c r="S55" i="1"/>
  <c r="F79" i="1"/>
  <c r="S79" i="1" s="1"/>
  <c r="S63" i="1"/>
  <c r="F50" i="1"/>
  <c r="S50" i="1" s="1"/>
  <c r="F74" i="1"/>
  <c r="S74" i="1" s="1"/>
  <c r="F52" i="1"/>
  <c r="F53" i="1"/>
  <c r="F75" i="1"/>
  <c r="F80" i="1"/>
  <c r="F66" i="1"/>
  <c r="S66" i="1" s="1"/>
  <c r="S62" i="1"/>
  <c r="S65" i="1"/>
  <c r="S68" i="1"/>
  <c r="F69" i="1"/>
  <c r="S69" i="1" s="1"/>
  <c r="S57" i="1"/>
  <c r="F62" i="1"/>
  <c r="S81" i="1"/>
  <c r="S84" i="1"/>
  <c r="F82" i="1"/>
  <c r="S82" i="1" s="1"/>
  <c r="F57" i="1"/>
  <c r="F63" i="1"/>
  <c r="F71" i="1"/>
  <c r="S71" i="1" s="1"/>
  <c r="F83" i="1"/>
  <c r="S83" i="1" s="1"/>
  <c r="F61" i="1"/>
  <c r="S61" i="1" s="1"/>
  <c r="F56" i="1"/>
  <c r="S56" i="1" s="1"/>
  <c r="F58" i="1"/>
  <c r="S58" i="1" s="1"/>
  <c r="F72" i="1"/>
  <c r="E48" i="1" l="1"/>
  <c r="F49" i="1" s="1"/>
  <c r="S49" i="1" s="1"/>
  <c r="E47" i="1"/>
  <c r="F47" i="1" s="1"/>
  <c r="I48" i="1"/>
  <c r="P48" i="1"/>
  <c r="N48" i="1"/>
  <c r="L48" i="1"/>
  <c r="I47" i="1"/>
  <c r="P47" i="1" s="1"/>
  <c r="S47" i="1" s="1"/>
  <c r="N47" i="1"/>
  <c r="L47" i="1"/>
  <c r="E46" i="1"/>
  <c r="F46" i="1" s="1"/>
  <c r="F45" i="1"/>
  <c r="E45" i="1"/>
  <c r="E44" i="1"/>
  <c r="E43" i="1"/>
  <c r="E42" i="1"/>
  <c r="F42" i="1" s="1"/>
  <c r="F41" i="1"/>
  <c r="E41" i="1"/>
  <c r="E40" i="1"/>
  <c r="F40" i="1" s="1"/>
  <c r="I46" i="1"/>
  <c r="P46" i="1" s="1"/>
  <c r="N46" i="1"/>
  <c r="L46" i="1"/>
  <c r="P45" i="1"/>
  <c r="N45" i="1"/>
  <c r="L45" i="1"/>
  <c r="I45" i="1"/>
  <c r="I44" i="1"/>
  <c r="P44" i="1"/>
  <c r="N44" i="1"/>
  <c r="L44" i="1"/>
  <c r="I43" i="1"/>
  <c r="P43" i="1" s="1"/>
  <c r="N43" i="1"/>
  <c r="L43" i="1"/>
  <c r="I42" i="1"/>
  <c r="P42" i="1"/>
  <c r="S42" i="1" s="1"/>
  <c r="N42" i="1"/>
  <c r="L42" i="1"/>
  <c r="N41" i="1"/>
  <c r="L41" i="1"/>
  <c r="I41" i="1"/>
  <c r="P41" i="1" s="1"/>
  <c r="S41" i="1" s="1"/>
  <c r="I40" i="1"/>
  <c r="P40" i="1" s="1"/>
  <c r="S40" i="1" s="1"/>
  <c r="N40" i="1"/>
  <c r="L40" i="1"/>
  <c r="E39" i="1"/>
  <c r="E38" i="1"/>
  <c r="E37" i="1"/>
  <c r="E36" i="1"/>
  <c r="E35" i="1"/>
  <c r="F35" i="1" s="1"/>
  <c r="E34" i="1"/>
  <c r="F34" i="1" s="1"/>
  <c r="E33" i="1"/>
  <c r="E32" i="1"/>
  <c r="E31" i="1"/>
  <c r="F31" i="1" s="1"/>
  <c r="E30" i="1"/>
  <c r="E29" i="1"/>
  <c r="E28" i="1"/>
  <c r="F28" i="1" s="1"/>
  <c r="E27" i="1"/>
  <c r="E26" i="1"/>
  <c r="I39" i="1"/>
  <c r="P39" i="1" s="1"/>
  <c r="N39" i="1"/>
  <c r="L39" i="1"/>
  <c r="I38" i="1"/>
  <c r="P38" i="1" s="1"/>
  <c r="N38" i="1"/>
  <c r="L38" i="1"/>
  <c r="I37" i="1"/>
  <c r="P37" i="1"/>
  <c r="N37" i="1"/>
  <c r="L37" i="1"/>
  <c r="I36" i="1"/>
  <c r="P36" i="1"/>
  <c r="N36" i="1"/>
  <c r="L36" i="1"/>
  <c r="I35" i="1"/>
  <c r="P35" i="1" s="1"/>
  <c r="S35" i="1" s="1"/>
  <c r="N35" i="1"/>
  <c r="L35" i="1"/>
  <c r="N34" i="1"/>
  <c r="I34" i="1"/>
  <c r="P34" i="1" s="1"/>
  <c r="S34" i="1" s="1"/>
  <c r="L34" i="1"/>
  <c r="N33" i="1"/>
  <c r="L33" i="1"/>
  <c r="I33" i="1"/>
  <c r="P33" i="1" s="1"/>
  <c r="I32" i="1"/>
  <c r="P32" i="1"/>
  <c r="N32" i="1"/>
  <c r="L32" i="1"/>
  <c r="N31" i="1"/>
  <c r="L31" i="1"/>
  <c r="I31" i="1"/>
  <c r="P31" i="1" s="1"/>
  <c r="S31" i="1" s="1"/>
  <c r="I30" i="1"/>
  <c r="P30" i="1"/>
  <c r="N30" i="1"/>
  <c r="L30" i="1"/>
  <c r="P29" i="1"/>
  <c r="N29" i="1"/>
  <c r="L29" i="1"/>
  <c r="I29" i="1"/>
  <c r="N28" i="1"/>
  <c r="L28" i="1"/>
  <c r="I28" i="1"/>
  <c r="P28" i="1" s="1"/>
  <c r="S28" i="1" s="1"/>
  <c r="I27" i="1"/>
  <c r="P27" i="1"/>
  <c r="N27" i="1"/>
  <c r="L27" i="1"/>
  <c r="P26" i="1"/>
  <c r="N26" i="1"/>
  <c r="L26" i="1"/>
  <c r="I26" i="1"/>
  <c r="P25" i="1"/>
  <c r="P24" i="1"/>
  <c r="I25" i="1"/>
  <c r="I24" i="1"/>
  <c r="E25" i="1"/>
  <c r="F25" i="1" s="1"/>
  <c r="E24" i="1"/>
  <c r="E23" i="1"/>
  <c r="E22" i="1"/>
  <c r="F22" i="1" s="1"/>
  <c r="E21" i="1"/>
  <c r="E20" i="1"/>
  <c r="N25" i="1"/>
  <c r="L25" i="1"/>
  <c r="N24" i="1"/>
  <c r="L24" i="1"/>
  <c r="N23" i="1"/>
  <c r="L23" i="1"/>
  <c r="I23" i="1"/>
  <c r="P23" i="1" s="1"/>
  <c r="N22" i="1"/>
  <c r="L22" i="1"/>
  <c r="I22" i="1"/>
  <c r="P22" i="1" s="1"/>
  <c r="P21" i="1"/>
  <c r="N21" i="1"/>
  <c r="L21" i="1"/>
  <c r="I21" i="1"/>
  <c r="N20" i="1"/>
  <c r="I20" i="1"/>
  <c r="P20" i="1" s="1"/>
  <c r="L20" i="1"/>
  <c r="S33" i="1" l="1"/>
  <c r="S45" i="1"/>
  <c r="S21" i="1"/>
  <c r="F30" i="1"/>
  <c r="S30" i="1" s="1"/>
  <c r="S22" i="1"/>
  <c r="F23" i="1"/>
  <c r="S23" i="1" s="1"/>
  <c r="F32" i="1"/>
  <c r="S32" i="1" s="1"/>
  <c r="S46" i="1"/>
  <c r="F29" i="1"/>
  <c r="S29" i="1" s="1"/>
  <c r="F24" i="1"/>
  <c r="S24" i="1" s="1"/>
  <c r="F33" i="1"/>
  <c r="S25" i="1"/>
  <c r="F21" i="1"/>
  <c r="S44" i="1"/>
  <c r="S39" i="1"/>
  <c r="F37" i="1"/>
  <c r="S37" i="1" s="1"/>
  <c r="F43" i="1"/>
  <c r="S43" i="1" s="1"/>
  <c r="F26" i="1"/>
  <c r="F38" i="1"/>
  <c r="S38" i="1" s="1"/>
  <c r="F44" i="1"/>
  <c r="S26" i="1"/>
  <c r="F36" i="1"/>
  <c r="S36" i="1" s="1"/>
  <c r="F27" i="1"/>
  <c r="S27" i="1" s="1"/>
  <c r="F39" i="1"/>
  <c r="F48" i="1"/>
  <c r="S48" i="1" s="1"/>
  <c r="E19" i="1"/>
  <c r="E18" i="1"/>
  <c r="E17" i="1"/>
  <c r="F17" i="1" s="1"/>
  <c r="E16" i="1"/>
  <c r="I19" i="1"/>
  <c r="P19" i="1"/>
  <c r="N19" i="1"/>
  <c r="L19" i="1"/>
  <c r="I18" i="1"/>
  <c r="P18" i="1" s="1"/>
  <c r="N18" i="1"/>
  <c r="L18" i="1"/>
  <c r="N17" i="1"/>
  <c r="I17" i="1"/>
  <c r="P17" i="1" s="1"/>
  <c r="L17" i="1"/>
  <c r="N16" i="1"/>
  <c r="L16" i="1"/>
  <c r="I16" i="1"/>
  <c r="P16" i="1" s="1"/>
  <c r="E15" i="1"/>
  <c r="E14" i="1"/>
  <c r="E13" i="1"/>
  <c r="E12" i="1"/>
  <c r="F12" i="1" s="1"/>
  <c r="P15" i="1"/>
  <c r="N15" i="1"/>
  <c r="I15" i="1"/>
  <c r="L15" i="1"/>
  <c r="N14" i="1"/>
  <c r="I14" i="1"/>
  <c r="P14" i="1" s="1"/>
  <c r="L14" i="1"/>
  <c r="N13" i="1"/>
  <c r="I13" i="1"/>
  <c r="P13" i="1" s="1"/>
  <c r="L13" i="1"/>
  <c r="P12" i="1"/>
  <c r="S12" i="1" s="1"/>
  <c r="N12" i="1"/>
  <c r="I12" i="1"/>
  <c r="L12" i="1"/>
  <c r="E11" i="1"/>
  <c r="E10" i="1"/>
  <c r="E9" i="1"/>
  <c r="F9" i="1" s="1"/>
  <c r="P11" i="1"/>
  <c r="N11" i="1"/>
  <c r="I11" i="1"/>
  <c r="L11" i="1"/>
  <c r="N10" i="1"/>
  <c r="L10" i="1"/>
  <c r="I10" i="1"/>
  <c r="P10" i="1" s="1"/>
  <c r="I9" i="1"/>
  <c r="P9" i="1"/>
  <c r="N9" i="1"/>
  <c r="L9" i="1"/>
  <c r="P8" i="1"/>
  <c r="S8" i="1" s="1"/>
  <c r="N8" i="1"/>
  <c r="N7" i="1"/>
  <c r="N6" i="1"/>
  <c r="N5" i="1"/>
  <c r="L8" i="1"/>
  <c r="L7" i="1"/>
  <c r="L6" i="1"/>
  <c r="L5" i="1"/>
  <c r="I8" i="1"/>
  <c r="I7" i="1"/>
  <c r="P7" i="1" s="1"/>
  <c r="I6" i="1"/>
  <c r="P6" i="1" s="1"/>
  <c r="I5" i="1"/>
  <c r="E8" i="1"/>
  <c r="F8" i="1" s="1"/>
  <c r="E7" i="1"/>
  <c r="E6" i="1"/>
  <c r="F6" i="1" s="1"/>
  <c r="E5" i="1"/>
  <c r="F5" i="1" s="1"/>
  <c r="N4" i="1"/>
  <c r="L4" i="1"/>
  <c r="E4" i="1"/>
  <c r="F4" i="1" s="1"/>
  <c r="N3" i="1"/>
  <c r="L3" i="1"/>
  <c r="I3" i="1"/>
  <c r="P3" i="1" s="1"/>
  <c r="I4" i="1"/>
  <c r="P4" i="1" s="1"/>
  <c r="S4" i="1" s="1"/>
  <c r="E3" i="1"/>
  <c r="F3" i="1" s="1"/>
  <c r="I2" i="1"/>
  <c r="E2" i="1"/>
  <c r="S10" i="1" l="1"/>
  <c r="S6" i="1"/>
  <c r="S17" i="1"/>
  <c r="S16" i="1"/>
  <c r="S3" i="1"/>
  <c r="S7" i="1"/>
  <c r="F18" i="1"/>
  <c r="S18" i="1" s="1"/>
  <c r="S11" i="1"/>
  <c r="F10" i="1"/>
  <c r="F11" i="1"/>
  <c r="F15" i="1"/>
  <c r="F14" i="1"/>
  <c r="S14" i="1" s="1"/>
  <c r="F7" i="1"/>
  <c r="F13" i="1"/>
  <c r="S13" i="1" s="1"/>
  <c r="F19" i="1"/>
  <c r="S19" i="1"/>
  <c r="S15" i="1"/>
  <c r="S9" i="1"/>
  <c r="P5" i="1"/>
  <c r="S5" i="1" s="1"/>
  <c r="F20" i="1"/>
  <c r="S20" i="1" s="1"/>
  <c r="F16" i="1"/>
  <c r="Q2" i="1"/>
  <c r="J2" i="1"/>
  <c r="J3" i="1" s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N2" i="1"/>
  <c r="L2" i="1"/>
  <c r="R2" i="1" l="1"/>
  <c r="T2" i="1"/>
  <c r="Q3" i="1"/>
  <c r="T3" i="1" l="1"/>
  <c r="Q4" i="1"/>
  <c r="R3" i="1"/>
  <c r="R4" i="1" l="1"/>
  <c r="T4" i="1"/>
  <c r="Q5" i="1"/>
  <c r="R5" i="1" l="1"/>
  <c r="T5" i="1"/>
  <c r="Q6" i="1"/>
  <c r="R6" i="1" l="1"/>
  <c r="T6" i="1"/>
  <c r="Q7" i="1"/>
  <c r="T7" i="1" l="1"/>
  <c r="Q8" i="1"/>
  <c r="R7" i="1"/>
  <c r="R8" i="1" l="1"/>
  <c r="T8" i="1"/>
  <c r="Q9" i="1"/>
  <c r="T9" i="1" l="1"/>
  <c r="R9" i="1"/>
  <c r="Q10" i="1"/>
  <c r="Q11" i="1" l="1"/>
  <c r="T10" i="1"/>
  <c r="R10" i="1"/>
  <c r="R11" i="1" l="1"/>
  <c r="T11" i="1"/>
  <c r="Q12" i="1"/>
  <c r="R12" i="1" l="1"/>
  <c r="T12" i="1"/>
  <c r="Q13" i="1"/>
  <c r="T13" i="1" l="1"/>
  <c r="Q14" i="1"/>
  <c r="R13" i="1"/>
  <c r="T14" i="1" l="1"/>
  <c r="R14" i="1"/>
  <c r="Q15" i="1"/>
  <c r="R15" i="1" l="1"/>
  <c r="T15" i="1"/>
  <c r="Q16" i="1"/>
  <c r="Q17" i="1" l="1"/>
  <c r="T16" i="1"/>
  <c r="R16" i="1"/>
  <c r="T17" i="1" l="1"/>
  <c r="Q18" i="1"/>
  <c r="R17" i="1"/>
  <c r="T18" i="1" l="1"/>
  <c r="R18" i="1"/>
  <c r="Q19" i="1"/>
  <c r="R19" i="1" l="1"/>
  <c r="T19" i="1"/>
  <c r="Q20" i="1"/>
  <c r="R20" i="1" l="1"/>
  <c r="T20" i="1"/>
  <c r="Q21" i="1"/>
  <c r="Q22" i="1" l="1"/>
  <c r="T21" i="1"/>
  <c r="R21" i="1"/>
  <c r="T22" i="1" l="1"/>
  <c r="Q23" i="1"/>
  <c r="R22" i="1"/>
  <c r="T23" i="1" l="1"/>
  <c r="Q24" i="1"/>
  <c r="R23" i="1"/>
  <c r="T24" i="1" l="1"/>
  <c r="Q25" i="1"/>
  <c r="R24" i="1"/>
  <c r="R25" i="1" l="1"/>
  <c r="T25" i="1"/>
  <c r="Q26" i="1"/>
  <c r="T26" i="1" l="1"/>
  <c r="Q27" i="1"/>
  <c r="R26" i="1"/>
  <c r="R27" i="1" l="1"/>
  <c r="T27" i="1"/>
  <c r="Q28" i="1"/>
  <c r="T28" i="1" l="1"/>
  <c r="Q29" i="1"/>
  <c r="R28" i="1"/>
  <c r="T29" i="1" l="1"/>
  <c r="R29" i="1"/>
  <c r="Q30" i="1"/>
  <c r="T30" i="1" l="1"/>
  <c r="Q31" i="1"/>
  <c r="R30" i="1"/>
  <c r="T31" i="1" l="1"/>
  <c r="R31" i="1"/>
  <c r="Q32" i="1"/>
  <c r="T32" i="1" l="1"/>
  <c r="Q33" i="1"/>
  <c r="R32" i="1"/>
  <c r="T33" i="1" l="1"/>
  <c r="Q34" i="1"/>
  <c r="R33" i="1"/>
  <c r="T34" i="1" l="1"/>
  <c r="Q35" i="1"/>
  <c r="R34" i="1"/>
  <c r="T35" i="1" l="1"/>
  <c r="R35" i="1"/>
  <c r="Q36" i="1"/>
  <c r="T36" i="1" l="1"/>
  <c r="Q37" i="1"/>
  <c r="R36" i="1"/>
  <c r="T37" i="1" l="1"/>
  <c r="R37" i="1"/>
  <c r="Q38" i="1"/>
  <c r="T38" i="1" l="1"/>
  <c r="R38" i="1"/>
  <c r="Q39" i="1"/>
  <c r="R39" i="1" l="1"/>
  <c r="T39" i="1"/>
  <c r="Q40" i="1"/>
  <c r="Q41" i="1" l="1"/>
  <c r="T40" i="1"/>
  <c r="R40" i="1"/>
  <c r="T41" i="1" l="1"/>
  <c r="R41" i="1"/>
  <c r="Q42" i="1"/>
  <c r="T42" i="1" l="1"/>
  <c r="R42" i="1"/>
  <c r="Q43" i="1"/>
  <c r="T43" i="1" l="1"/>
  <c r="R43" i="1"/>
  <c r="Q44" i="1"/>
  <c r="T44" i="1" l="1"/>
  <c r="Q45" i="1"/>
  <c r="R44" i="1"/>
  <c r="T45" i="1" l="1"/>
  <c r="Q46" i="1"/>
  <c r="R45" i="1"/>
  <c r="R46" i="1" l="1"/>
  <c r="T46" i="1"/>
  <c r="Q47" i="1"/>
  <c r="Q48" i="1" l="1"/>
  <c r="T47" i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R47" i="1"/>
  <c r="W77" i="1" l="1"/>
  <c r="X77" i="1" s="1"/>
  <c r="W65" i="1"/>
  <c r="X65" i="1" s="1"/>
  <c r="W53" i="1"/>
  <c r="X53" i="1" s="1"/>
  <c r="W41" i="1"/>
  <c r="X41" i="1" s="1"/>
  <c r="W29" i="1"/>
  <c r="X29" i="1" s="1"/>
  <c r="W17" i="1"/>
  <c r="X17" i="1" s="1"/>
  <c r="W87" i="1"/>
  <c r="X87" i="1" s="1"/>
  <c r="W75" i="1"/>
  <c r="X75" i="1" s="1"/>
  <c r="W63" i="1"/>
  <c r="X63" i="1" s="1"/>
  <c r="W51" i="1"/>
  <c r="X51" i="1" s="1"/>
  <c r="W39" i="1"/>
  <c r="X39" i="1" s="1"/>
  <c r="W27" i="1"/>
  <c r="X27" i="1" s="1"/>
  <c r="W15" i="1"/>
  <c r="X15" i="1" s="1"/>
  <c r="W3" i="1"/>
  <c r="X3" i="1" s="1"/>
  <c r="W86" i="1"/>
  <c r="X86" i="1" s="1"/>
  <c r="W74" i="1"/>
  <c r="X74" i="1" s="1"/>
  <c r="W62" i="1"/>
  <c r="X62" i="1" s="1"/>
  <c r="W50" i="1"/>
  <c r="X50" i="1" s="1"/>
  <c r="W38" i="1"/>
  <c r="X38" i="1" s="1"/>
  <c r="W26" i="1"/>
  <c r="X26" i="1" s="1"/>
  <c r="W14" i="1"/>
  <c r="X14" i="1" s="1"/>
  <c r="W2" i="1"/>
  <c r="W82" i="1"/>
  <c r="X82" i="1" s="1"/>
  <c r="W70" i="1"/>
  <c r="X70" i="1" s="1"/>
  <c r="W58" i="1"/>
  <c r="X58" i="1" s="1"/>
  <c r="W46" i="1"/>
  <c r="X46" i="1" s="1"/>
  <c r="W34" i="1"/>
  <c r="X34" i="1" s="1"/>
  <c r="W22" i="1"/>
  <c r="X22" i="1" s="1"/>
  <c r="W10" i="1"/>
  <c r="X10" i="1" s="1"/>
  <c r="W81" i="1"/>
  <c r="X81" i="1" s="1"/>
  <c r="W69" i="1"/>
  <c r="X69" i="1" s="1"/>
  <c r="W57" i="1"/>
  <c r="X57" i="1" s="1"/>
  <c r="W45" i="1"/>
  <c r="X45" i="1" s="1"/>
  <c r="W33" i="1"/>
  <c r="X33" i="1" s="1"/>
  <c r="W21" i="1"/>
  <c r="X21" i="1" s="1"/>
  <c r="W9" i="1"/>
  <c r="X9" i="1" s="1"/>
  <c r="W68" i="1"/>
  <c r="X68" i="1" s="1"/>
  <c r="W48" i="1"/>
  <c r="X48" i="1" s="1"/>
  <c r="W28" i="1"/>
  <c r="X28" i="1" s="1"/>
  <c r="W7" i="1"/>
  <c r="X7" i="1" s="1"/>
  <c r="W4" i="1"/>
  <c r="X4" i="1" s="1"/>
  <c r="W88" i="1"/>
  <c r="X88" i="1" s="1"/>
  <c r="W67" i="1"/>
  <c r="X67" i="1" s="1"/>
  <c r="W47" i="1"/>
  <c r="X47" i="1" s="1"/>
  <c r="W25" i="1"/>
  <c r="X25" i="1" s="1"/>
  <c r="W6" i="1"/>
  <c r="X6" i="1" s="1"/>
  <c r="W24" i="1"/>
  <c r="X24" i="1" s="1"/>
  <c r="W8" i="1"/>
  <c r="X8" i="1" s="1"/>
  <c r="W85" i="1"/>
  <c r="X85" i="1" s="1"/>
  <c r="W66" i="1"/>
  <c r="X66" i="1" s="1"/>
  <c r="W44" i="1"/>
  <c r="X44" i="1" s="1"/>
  <c r="W84" i="1"/>
  <c r="X84" i="1" s="1"/>
  <c r="W64" i="1"/>
  <c r="X64" i="1" s="1"/>
  <c r="W43" i="1"/>
  <c r="X43" i="1" s="1"/>
  <c r="W23" i="1"/>
  <c r="X23" i="1" s="1"/>
  <c r="W42" i="1"/>
  <c r="X42" i="1" s="1"/>
  <c r="W20" i="1"/>
  <c r="X20" i="1" s="1"/>
  <c r="W71" i="1"/>
  <c r="X71" i="1" s="1"/>
  <c r="W83" i="1"/>
  <c r="X83" i="1" s="1"/>
  <c r="W61" i="1"/>
  <c r="X61" i="1" s="1"/>
  <c r="W80" i="1"/>
  <c r="X80" i="1" s="1"/>
  <c r="W60" i="1"/>
  <c r="X60" i="1" s="1"/>
  <c r="W40" i="1"/>
  <c r="X40" i="1" s="1"/>
  <c r="W19" i="1"/>
  <c r="X19" i="1" s="1"/>
  <c r="W79" i="1"/>
  <c r="X79" i="1" s="1"/>
  <c r="W59" i="1"/>
  <c r="X59" i="1" s="1"/>
  <c r="W37" i="1"/>
  <c r="X37" i="1" s="1"/>
  <c r="W18" i="1"/>
  <c r="X18" i="1" s="1"/>
  <c r="W49" i="1"/>
  <c r="X49" i="1" s="1"/>
  <c r="W78" i="1"/>
  <c r="X78" i="1" s="1"/>
  <c r="W56" i="1"/>
  <c r="X56" i="1" s="1"/>
  <c r="W36" i="1"/>
  <c r="X36" i="1" s="1"/>
  <c r="W16" i="1"/>
  <c r="X16" i="1" s="1"/>
  <c r="W35" i="1"/>
  <c r="X35" i="1" s="1"/>
  <c r="W76" i="1"/>
  <c r="X76" i="1" s="1"/>
  <c r="W55" i="1"/>
  <c r="X55" i="1" s="1"/>
  <c r="W13" i="1"/>
  <c r="X13" i="1" s="1"/>
  <c r="W73" i="1"/>
  <c r="X73" i="1" s="1"/>
  <c r="W54" i="1"/>
  <c r="X54" i="1" s="1"/>
  <c r="W32" i="1"/>
  <c r="X32" i="1" s="1"/>
  <c r="W12" i="1"/>
  <c r="X12" i="1" s="1"/>
  <c r="W72" i="1"/>
  <c r="X72" i="1" s="1"/>
  <c r="W52" i="1"/>
  <c r="X52" i="1" s="1"/>
  <c r="W31" i="1"/>
  <c r="X31" i="1" s="1"/>
  <c r="W11" i="1"/>
  <c r="X11" i="1" s="1"/>
  <c r="W30" i="1"/>
  <c r="X30" i="1" s="1"/>
  <c r="R48" i="1"/>
  <c r="U48" i="1"/>
  <c r="V48" i="1" s="1"/>
  <c r="Q49" i="1"/>
  <c r="AG82" i="1" l="1"/>
  <c r="AG49" i="1"/>
  <c r="AG14" i="1"/>
  <c r="AG63" i="1"/>
  <c r="AG21" i="1"/>
  <c r="AG32" i="1"/>
  <c r="AG26" i="1"/>
  <c r="AG75" i="1"/>
  <c r="AG72" i="1"/>
  <c r="AG38" i="1"/>
  <c r="AG33" i="1"/>
  <c r="AG20" i="1"/>
  <c r="AG37" i="1"/>
  <c r="AG43" i="1"/>
  <c r="AG81" i="1"/>
  <c r="AG50" i="1"/>
  <c r="AG5" i="1"/>
  <c r="AG71" i="1"/>
  <c r="AG47" i="1"/>
  <c r="AG10" i="1"/>
  <c r="AG62" i="1"/>
  <c r="AG17" i="1"/>
  <c r="AG56" i="1"/>
  <c r="AG51" i="1"/>
  <c r="AG42" i="1"/>
  <c r="AG23" i="1"/>
  <c r="AG13" i="1"/>
  <c r="AG55" i="1"/>
  <c r="AG19" i="1"/>
  <c r="AG84" i="1"/>
  <c r="AG7" i="1"/>
  <c r="AG22" i="1"/>
  <c r="AG74" i="1"/>
  <c r="AG29" i="1"/>
  <c r="AG39" i="1"/>
  <c r="AG12" i="1"/>
  <c r="AG57" i="1"/>
  <c r="AG73" i="1"/>
  <c r="AG64" i="1"/>
  <c r="AG76" i="1"/>
  <c r="AG40" i="1"/>
  <c r="AG44" i="1"/>
  <c r="AG28" i="1"/>
  <c r="AG34" i="1"/>
  <c r="AG86" i="1"/>
  <c r="AG41" i="1"/>
  <c r="AG83" i="1"/>
  <c r="AG78" i="1"/>
  <c r="AG45" i="1"/>
  <c r="AG67" i="1"/>
  <c r="AG79" i="1"/>
  <c r="AG35" i="1"/>
  <c r="AG60" i="1"/>
  <c r="AG66" i="1"/>
  <c r="AG48" i="1"/>
  <c r="AG46" i="1"/>
  <c r="AG3" i="1"/>
  <c r="AG53" i="1"/>
  <c r="AG52" i="1"/>
  <c r="AG18" i="1"/>
  <c r="AG69" i="1"/>
  <c r="AG4" i="1"/>
  <c r="AG11" i="1"/>
  <c r="AG16" i="1"/>
  <c r="AG80" i="1"/>
  <c r="AG85" i="1"/>
  <c r="AG68" i="1"/>
  <c r="AG58" i="1"/>
  <c r="AG15" i="1"/>
  <c r="AG65" i="1"/>
  <c r="AG24" i="1"/>
  <c r="AG6" i="1"/>
  <c r="AG25" i="1"/>
  <c r="AG54" i="1"/>
  <c r="AG59" i="1"/>
  <c r="Q50" i="1"/>
  <c r="U49" i="1"/>
  <c r="V49" i="1" s="1"/>
  <c r="R49" i="1"/>
  <c r="AG30" i="1"/>
  <c r="AG31" i="1"/>
  <c r="AG36" i="1"/>
  <c r="AG61" i="1"/>
  <c r="AG8" i="1"/>
  <c r="AG9" i="1"/>
  <c r="AG70" i="1"/>
  <c r="AG27" i="1"/>
  <c r="AG77" i="1"/>
  <c r="U50" i="1" l="1"/>
  <c r="V50" i="1" s="1"/>
  <c r="R50" i="1"/>
  <c r="Q51" i="1"/>
  <c r="U51" i="1" l="1"/>
  <c r="V51" i="1" s="1"/>
  <c r="Q52" i="1"/>
  <c r="R51" i="1"/>
  <c r="R52" i="1" l="1"/>
  <c r="U52" i="1"/>
  <c r="V52" i="1" s="1"/>
  <c r="Q53" i="1"/>
  <c r="R53" i="1" l="1"/>
  <c r="U53" i="1"/>
  <c r="V53" i="1" s="1"/>
  <c r="Q54" i="1"/>
  <c r="U54" i="1" l="1"/>
  <c r="V54" i="1" s="1"/>
  <c r="R54" i="1"/>
  <c r="Q55" i="1"/>
  <c r="U55" i="1" l="1"/>
  <c r="V55" i="1" s="1"/>
  <c r="Q56" i="1"/>
  <c r="R55" i="1"/>
  <c r="U56" i="1" l="1"/>
  <c r="V56" i="1" s="1"/>
  <c r="R56" i="1"/>
  <c r="Q57" i="1"/>
  <c r="U57" i="1" l="1"/>
  <c r="V57" i="1" s="1"/>
  <c r="Q58" i="1"/>
  <c r="R57" i="1"/>
  <c r="U58" i="1" l="1"/>
  <c r="V58" i="1" s="1"/>
  <c r="Q59" i="1"/>
  <c r="R58" i="1"/>
  <c r="U59" i="1" l="1"/>
  <c r="V59" i="1" s="1"/>
  <c r="R59" i="1"/>
  <c r="Q60" i="1"/>
  <c r="U60" i="1" l="1"/>
  <c r="V60" i="1" s="1"/>
  <c r="Q61" i="1"/>
  <c r="R60" i="1"/>
  <c r="R61" i="1" l="1"/>
  <c r="U61" i="1"/>
  <c r="V61" i="1" s="1"/>
  <c r="Q62" i="1"/>
  <c r="Q63" i="1" l="1"/>
  <c r="U62" i="1"/>
  <c r="V62" i="1" s="1"/>
  <c r="R62" i="1"/>
  <c r="U63" i="1" l="1"/>
  <c r="V63" i="1" s="1"/>
  <c r="R63" i="1"/>
  <c r="Q64" i="1"/>
  <c r="U64" i="1" l="1"/>
  <c r="V64" i="1" s="1"/>
  <c r="R64" i="1"/>
  <c r="Q65" i="1"/>
  <c r="U65" i="1" l="1"/>
  <c r="V65" i="1" s="1"/>
  <c r="Q66" i="1"/>
  <c r="R65" i="1"/>
  <c r="U66" i="1" l="1"/>
  <c r="V66" i="1" s="1"/>
  <c r="Q67" i="1"/>
  <c r="R66" i="1"/>
  <c r="U67" i="1" l="1"/>
  <c r="V67" i="1" s="1"/>
  <c r="Q68" i="1"/>
  <c r="R67" i="1"/>
  <c r="R68" i="1" l="1"/>
  <c r="U68" i="1"/>
  <c r="V68" i="1" s="1"/>
  <c r="Q69" i="1"/>
  <c r="Q70" i="1" l="1"/>
  <c r="U69" i="1"/>
  <c r="V69" i="1" s="1"/>
  <c r="R69" i="1"/>
  <c r="U70" i="1" l="1"/>
  <c r="V70" i="1" s="1"/>
  <c r="Q71" i="1"/>
  <c r="R70" i="1"/>
  <c r="U71" i="1" l="1"/>
  <c r="V71" i="1" s="1"/>
  <c r="Q72" i="1"/>
  <c r="R71" i="1"/>
  <c r="U72" i="1" l="1"/>
  <c r="V72" i="1" s="1"/>
  <c r="R72" i="1"/>
  <c r="Q73" i="1"/>
  <c r="U73" i="1" l="1"/>
  <c r="V73" i="1" s="1"/>
  <c r="R73" i="1"/>
  <c r="Q74" i="1"/>
  <c r="U74" i="1" l="1"/>
  <c r="V74" i="1" s="1"/>
  <c r="Q75" i="1"/>
  <c r="R74" i="1"/>
  <c r="U75" i="1" l="1"/>
  <c r="V75" i="1" s="1"/>
  <c r="Q76" i="1"/>
  <c r="R75" i="1"/>
  <c r="U76" i="1" l="1"/>
  <c r="V76" i="1" s="1"/>
  <c r="Q77" i="1"/>
  <c r="R76" i="1"/>
  <c r="R77" i="1" l="1"/>
  <c r="U77" i="1"/>
  <c r="V77" i="1" s="1"/>
  <c r="Q78" i="1"/>
  <c r="U78" i="1" l="1"/>
  <c r="V78" i="1" s="1"/>
  <c r="Q79" i="1"/>
  <c r="R78" i="1"/>
  <c r="Q80" i="1" l="1"/>
  <c r="U79" i="1"/>
  <c r="R79" i="1"/>
  <c r="U80" i="1" l="1"/>
  <c r="V79" i="1"/>
  <c r="R80" i="1"/>
  <c r="Q81" i="1"/>
  <c r="Q82" i="1" l="1"/>
  <c r="R81" i="1"/>
  <c r="V80" i="1"/>
  <c r="U81" i="1"/>
  <c r="U82" i="1" l="1"/>
  <c r="V81" i="1"/>
  <c r="Q83" i="1"/>
  <c r="R82" i="1"/>
  <c r="R83" i="1" l="1"/>
  <c r="Q84" i="1"/>
  <c r="U83" i="1"/>
  <c r="V82" i="1"/>
  <c r="U84" i="1" l="1"/>
  <c r="V83" i="1"/>
  <c r="R84" i="1"/>
  <c r="Q85" i="1"/>
  <c r="Q86" i="1" l="1"/>
  <c r="R85" i="1"/>
  <c r="U85" i="1"/>
  <c r="V84" i="1"/>
  <c r="U86" i="1" l="1"/>
  <c r="V85" i="1"/>
  <c r="Q87" i="1"/>
  <c r="R86" i="1"/>
  <c r="Q88" i="1" l="1"/>
  <c r="R88" i="1" s="1"/>
  <c r="R87" i="1"/>
  <c r="U87" i="1"/>
  <c r="V86" i="1"/>
  <c r="U88" i="1" l="1"/>
  <c r="V87" i="1"/>
  <c r="Y83" i="1" l="1"/>
  <c r="Z83" i="1" s="1"/>
  <c r="AA83" i="1" s="1"/>
  <c r="Y71" i="1"/>
  <c r="Z71" i="1" s="1"/>
  <c r="AA71" i="1" s="1"/>
  <c r="Y59" i="1"/>
  <c r="Z59" i="1" s="1"/>
  <c r="AA59" i="1" s="1"/>
  <c r="Y47" i="1"/>
  <c r="Z47" i="1" s="1"/>
  <c r="AA47" i="1" s="1"/>
  <c r="Y35" i="1"/>
  <c r="Z35" i="1" s="1"/>
  <c r="AA35" i="1" s="1"/>
  <c r="Y23" i="1"/>
  <c r="Z23" i="1" s="1"/>
  <c r="AA23" i="1" s="1"/>
  <c r="Y11" i="1"/>
  <c r="Z11" i="1" s="1"/>
  <c r="AA11" i="1" s="1"/>
  <c r="Y81" i="1"/>
  <c r="Z81" i="1" s="1"/>
  <c r="AA81" i="1" s="1"/>
  <c r="Y69" i="1"/>
  <c r="Z69" i="1" s="1"/>
  <c r="AA69" i="1" s="1"/>
  <c r="Y57" i="1"/>
  <c r="Z57" i="1" s="1"/>
  <c r="AA57" i="1" s="1"/>
  <c r="Y45" i="1"/>
  <c r="Z45" i="1" s="1"/>
  <c r="AA45" i="1" s="1"/>
  <c r="Y33" i="1"/>
  <c r="Z33" i="1" s="1"/>
  <c r="AA33" i="1" s="1"/>
  <c r="Y21" i="1"/>
  <c r="Z21" i="1" s="1"/>
  <c r="AA21" i="1" s="1"/>
  <c r="Y9" i="1"/>
  <c r="Z9" i="1" s="1"/>
  <c r="AA9" i="1" s="1"/>
  <c r="Y80" i="1"/>
  <c r="Z80" i="1" s="1"/>
  <c r="AA80" i="1" s="1"/>
  <c r="Y68" i="1"/>
  <c r="Z68" i="1" s="1"/>
  <c r="AA68" i="1" s="1"/>
  <c r="Y56" i="1"/>
  <c r="Z56" i="1" s="1"/>
  <c r="AA56" i="1" s="1"/>
  <c r="Y44" i="1"/>
  <c r="Z44" i="1" s="1"/>
  <c r="AA44" i="1" s="1"/>
  <c r="Y32" i="1"/>
  <c r="Z32" i="1" s="1"/>
  <c r="AA32" i="1" s="1"/>
  <c r="Y20" i="1"/>
  <c r="Z20" i="1" s="1"/>
  <c r="AA20" i="1" s="1"/>
  <c r="Y8" i="1"/>
  <c r="Z8" i="1" s="1"/>
  <c r="AA8" i="1" s="1"/>
  <c r="Y88" i="1"/>
  <c r="Z88" i="1" s="1"/>
  <c r="AA88" i="1" s="1"/>
  <c r="AD88" i="1" s="1"/>
  <c r="Y76" i="1"/>
  <c r="Z76" i="1" s="1"/>
  <c r="AA76" i="1" s="1"/>
  <c r="Y64" i="1"/>
  <c r="Z64" i="1" s="1"/>
  <c r="AA64" i="1" s="1"/>
  <c r="Y52" i="1"/>
  <c r="Z52" i="1" s="1"/>
  <c r="AA52" i="1" s="1"/>
  <c r="Y40" i="1"/>
  <c r="Z40" i="1" s="1"/>
  <c r="AA40" i="1" s="1"/>
  <c r="Y28" i="1"/>
  <c r="Z28" i="1" s="1"/>
  <c r="AA28" i="1" s="1"/>
  <c r="Y16" i="1"/>
  <c r="Z16" i="1" s="1"/>
  <c r="AA16" i="1" s="1"/>
  <c r="Y4" i="1"/>
  <c r="Z4" i="1" s="1"/>
  <c r="AA4" i="1" s="1"/>
  <c r="Y87" i="1"/>
  <c r="Z87" i="1" s="1"/>
  <c r="AA87" i="1" s="1"/>
  <c r="AD87" i="1" s="1"/>
  <c r="Y75" i="1"/>
  <c r="Z75" i="1" s="1"/>
  <c r="AA75" i="1" s="1"/>
  <c r="Y63" i="1"/>
  <c r="Z63" i="1" s="1"/>
  <c r="AA63" i="1" s="1"/>
  <c r="Y51" i="1"/>
  <c r="Z51" i="1" s="1"/>
  <c r="AA51" i="1" s="1"/>
  <c r="Y39" i="1"/>
  <c r="Z39" i="1" s="1"/>
  <c r="AA39" i="1" s="1"/>
  <c r="Y27" i="1"/>
  <c r="Z27" i="1" s="1"/>
  <c r="AA27" i="1" s="1"/>
  <c r="Y15" i="1"/>
  <c r="Z15" i="1" s="1"/>
  <c r="AA15" i="1" s="1"/>
  <c r="Y3" i="1"/>
  <c r="Z3" i="1" s="1"/>
  <c r="AA3" i="1" s="1"/>
  <c r="Y79" i="1"/>
  <c r="Z79" i="1" s="1"/>
  <c r="AA79" i="1" s="1"/>
  <c r="Y60" i="1"/>
  <c r="Z60" i="1" s="1"/>
  <c r="AA60" i="1" s="1"/>
  <c r="Y38" i="1"/>
  <c r="Z38" i="1" s="1"/>
  <c r="AA38" i="1" s="1"/>
  <c r="Y18" i="1"/>
  <c r="Z18" i="1" s="1"/>
  <c r="AA18" i="1" s="1"/>
  <c r="Y78" i="1"/>
  <c r="Z78" i="1" s="1"/>
  <c r="AA78" i="1" s="1"/>
  <c r="Y58" i="1"/>
  <c r="Z58" i="1" s="1"/>
  <c r="AA58" i="1" s="1"/>
  <c r="Y37" i="1"/>
  <c r="Z37" i="1" s="1"/>
  <c r="AA37" i="1" s="1"/>
  <c r="Y17" i="1"/>
  <c r="Z17" i="1" s="1"/>
  <c r="AA17" i="1" s="1"/>
  <c r="Y82" i="1"/>
  <c r="Z82" i="1" s="1"/>
  <c r="AA82" i="1" s="1"/>
  <c r="Y77" i="1"/>
  <c r="Z77" i="1" s="1"/>
  <c r="AA77" i="1" s="1"/>
  <c r="Y55" i="1"/>
  <c r="Z55" i="1" s="1"/>
  <c r="AA55" i="1" s="1"/>
  <c r="Y36" i="1"/>
  <c r="Z36" i="1" s="1"/>
  <c r="AA36" i="1" s="1"/>
  <c r="Y14" i="1"/>
  <c r="Z14" i="1" s="1"/>
  <c r="AA14" i="1" s="1"/>
  <c r="Y74" i="1"/>
  <c r="Z74" i="1" s="1"/>
  <c r="AA74" i="1" s="1"/>
  <c r="Y54" i="1"/>
  <c r="Z54" i="1" s="1"/>
  <c r="AA54" i="1" s="1"/>
  <c r="Y34" i="1"/>
  <c r="Z34" i="1" s="1"/>
  <c r="AA34" i="1" s="1"/>
  <c r="Y13" i="1"/>
  <c r="Z13" i="1" s="1"/>
  <c r="AA13" i="1" s="1"/>
  <c r="V88" i="1"/>
  <c r="Y73" i="1"/>
  <c r="Z73" i="1" s="1"/>
  <c r="AA73" i="1" s="1"/>
  <c r="Y53" i="1"/>
  <c r="Z53" i="1" s="1"/>
  <c r="AA53" i="1" s="1"/>
  <c r="Y31" i="1"/>
  <c r="Z31" i="1" s="1"/>
  <c r="AA31" i="1" s="1"/>
  <c r="Y12" i="1"/>
  <c r="Z12" i="1" s="1"/>
  <c r="AA12" i="1" s="1"/>
  <c r="Y72" i="1"/>
  <c r="Z72" i="1" s="1"/>
  <c r="AA72" i="1" s="1"/>
  <c r="Y50" i="1"/>
  <c r="Z50" i="1" s="1"/>
  <c r="AA50" i="1" s="1"/>
  <c r="Y30" i="1"/>
  <c r="Z30" i="1" s="1"/>
  <c r="AA30" i="1" s="1"/>
  <c r="Y10" i="1"/>
  <c r="Z10" i="1" s="1"/>
  <c r="AA10" i="1" s="1"/>
  <c r="Y70" i="1"/>
  <c r="Z70" i="1" s="1"/>
  <c r="AA70" i="1" s="1"/>
  <c r="Y49" i="1"/>
  <c r="Z49" i="1" s="1"/>
  <c r="AA49" i="1" s="1"/>
  <c r="Y29" i="1"/>
  <c r="Z29" i="1" s="1"/>
  <c r="AA29" i="1" s="1"/>
  <c r="Y7" i="1"/>
  <c r="Z7" i="1" s="1"/>
  <c r="AA7" i="1" s="1"/>
  <c r="Y41" i="1"/>
  <c r="Z41" i="1" s="1"/>
  <c r="AA41" i="1" s="1"/>
  <c r="Y67" i="1"/>
  <c r="Z67" i="1" s="1"/>
  <c r="AA67" i="1" s="1"/>
  <c r="Y48" i="1"/>
  <c r="Z48" i="1" s="1"/>
  <c r="AA48" i="1" s="1"/>
  <c r="Y26" i="1"/>
  <c r="Z26" i="1" s="1"/>
  <c r="AA26" i="1" s="1"/>
  <c r="Y6" i="1"/>
  <c r="Z6" i="1" s="1"/>
  <c r="AA6" i="1" s="1"/>
  <c r="Y19" i="1"/>
  <c r="Z19" i="1" s="1"/>
  <c r="AA19" i="1" s="1"/>
  <c r="Y86" i="1"/>
  <c r="Z86" i="1" s="1"/>
  <c r="AA86" i="1" s="1"/>
  <c r="Y66" i="1"/>
  <c r="Z66" i="1" s="1"/>
  <c r="AA66" i="1" s="1"/>
  <c r="Y46" i="1"/>
  <c r="Z46" i="1" s="1"/>
  <c r="AA46" i="1" s="1"/>
  <c r="Y25" i="1"/>
  <c r="Z25" i="1" s="1"/>
  <c r="AA25" i="1" s="1"/>
  <c r="Y5" i="1"/>
  <c r="Z5" i="1" s="1"/>
  <c r="AA5" i="1" s="1"/>
  <c r="Y85" i="1"/>
  <c r="Z85" i="1" s="1"/>
  <c r="AA85" i="1" s="1"/>
  <c r="Y65" i="1"/>
  <c r="Z65" i="1" s="1"/>
  <c r="AA65" i="1" s="1"/>
  <c r="Y43" i="1"/>
  <c r="Z43" i="1" s="1"/>
  <c r="AA43" i="1" s="1"/>
  <c r="Y24" i="1"/>
  <c r="Z24" i="1" s="1"/>
  <c r="AA24" i="1" s="1"/>
  <c r="Y84" i="1"/>
  <c r="Z84" i="1" s="1"/>
  <c r="AA84" i="1" s="1"/>
  <c r="Y62" i="1"/>
  <c r="Z62" i="1" s="1"/>
  <c r="AA62" i="1" s="1"/>
  <c r="Y42" i="1"/>
  <c r="Z42" i="1" s="1"/>
  <c r="AA42" i="1" s="1"/>
  <c r="Y22" i="1"/>
  <c r="Z22" i="1" s="1"/>
  <c r="AA22" i="1" s="1"/>
  <c r="Y61" i="1"/>
  <c r="Z61" i="1" s="1"/>
  <c r="AA61" i="1" s="1"/>
  <c r="AB84" i="1" l="1"/>
  <c r="AC84" i="1" s="1"/>
  <c r="AB72" i="1"/>
  <c r="AC72" i="1" s="1"/>
  <c r="AB60" i="1"/>
  <c r="AC60" i="1" s="1"/>
  <c r="AB48" i="1"/>
  <c r="AC48" i="1" s="1"/>
  <c r="AB36" i="1"/>
  <c r="AC36" i="1" s="1"/>
  <c r="AB24" i="1"/>
  <c r="AC24" i="1" s="1"/>
  <c r="AB12" i="1"/>
  <c r="AC12" i="1" s="1"/>
  <c r="AB82" i="1"/>
  <c r="AC82" i="1" s="1"/>
  <c r="AB70" i="1"/>
  <c r="AC70" i="1" s="1"/>
  <c r="AB58" i="1"/>
  <c r="AC58" i="1" s="1"/>
  <c r="AB46" i="1"/>
  <c r="AC46" i="1" s="1"/>
  <c r="AB34" i="1"/>
  <c r="AC34" i="1" s="1"/>
  <c r="AB22" i="1"/>
  <c r="AC22" i="1" s="1"/>
  <c r="AB10" i="1"/>
  <c r="AC10" i="1" s="1"/>
  <c r="AB81" i="1"/>
  <c r="AC81" i="1" s="1"/>
  <c r="AB69" i="1"/>
  <c r="AC69" i="1" s="1"/>
  <c r="AB57" i="1"/>
  <c r="AC57" i="1" s="1"/>
  <c r="AB45" i="1"/>
  <c r="AC45" i="1" s="1"/>
  <c r="AB33" i="1"/>
  <c r="AC33" i="1" s="1"/>
  <c r="AB21" i="1"/>
  <c r="AC21" i="1" s="1"/>
  <c r="AB9" i="1"/>
  <c r="AC9" i="1" s="1"/>
  <c r="AB77" i="1"/>
  <c r="AC77" i="1" s="1"/>
  <c r="AB65" i="1"/>
  <c r="AC65" i="1" s="1"/>
  <c r="AB53" i="1"/>
  <c r="AC53" i="1" s="1"/>
  <c r="AB41" i="1"/>
  <c r="AC41" i="1" s="1"/>
  <c r="AB29" i="1"/>
  <c r="AC29" i="1" s="1"/>
  <c r="AB17" i="1"/>
  <c r="AC17" i="1" s="1"/>
  <c r="AB5" i="1"/>
  <c r="AC5" i="1" s="1"/>
  <c r="AB88" i="1"/>
  <c r="AC88" i="1" s="1"/>
  <c r="AB76" i="1"/>
  <c r="AC76" i="1" s="1"/>
  <c r="AB64" i="1"/>
  <c r="AC64" i="1" s="1"/>
  <c r="AB52" i="1"/>
  <c r="AC52" i="1" s="1"/>
  <c r="AB40" i="1"/>
  <c r="AC40" i="1" s="1"/>
  <c r="AB28" i="1"/>
  <c r="AC28" i="1" s="1"/>
  <c r="AB16" i="1"/>
  <c r="AC16" i="1" s="1"/>
  <c r="AB4" i="1"/>
  <c r="AC4" i="1" s="1"/>
  <c r="AB74" i="1"/>
  <c r="AC74" i="1" s="1"/>
  <c r="AB54" i="1"/>
  <c r="AC54" i="1" s="1"/>
  <c r="AB32" i="1"/>
  <c r="AC32" i="1" s="1"/>
  <c r="AB13" i="1"/>
  <c r="AC13" i="1" s="1"/>
  <c r="AB73" i="1"/>
  <c r="AC73" i="1" s="1"/>
  <c r="AB51" i="1"/>
  <c r="AC51" i="1" s="1"/>
  <c r="AB31" i="1"/>
  <c r="AC31" i="1" s="1"/>
  <c r="AB11" i="1"/>
  <c r="AC11" i="1" s="1"/>
  <c r="AB71" i="1"/>
  <c r="AC71" i="1" s="1"/>
  <c r="AB50" i="1"/>
  <c r="AC50" i="1" s="1"/>
  <c r="AB30" i="1"/>
  <c r="AC30" i="1" s="1"/>
  <c r="AB8" i="1"/>
  <c r="AC8" i="1" s="1"/>
  <c r="AB68" i="1"/>
  <c r="AC68" i="1" s="1"/>
  <c r="AB49" i="1"/>
  <c r="AC49" i="1" s="1"/>
  <c r="AB27" i="1"/>
  <c r="AC27" i="1" s="1"/>
  <c r="AB7" i="1"/>
  <c r="AC7" i="1" s="1"/>
  <c r="AB87" i="1"/>
  <c r="AC87" i="1" s="1"/>
  <c r="AB67" i="1"/>
  <c r="AC67" i="1" s="1"/>
  <c r="AB47" i="1"/>
  <c r="AC47" i="1" s="1"/>
  <c r="AB26" i="1"/>
  <c r="AC26" i="1" s="1"/>
  <c r="AB6" i="1"/>
  <c r="AC6" i="1" s="1"/>
  <c r="AB86" i="1"/>
  <c r="AC86" i="1" s="1"/>
  <c r="AB66" i="1"/>
  <c r="AC66" i="1" s="1"/>
  <c r="AB44" i="1"/>
  <c r="AC44" i="1" s="1"/>
  <c r="AB25" i="1"/>
  <c r="AC25" i="1" s="1"/>
  <c r="AB3" i="1"/>
  <c r="AC3" i="1" s="1"/>
  <c r="AB75" i="1"/>
  <c r="AC75" i="1" s="1"/>
  <c r="AB85" i="1"/>
  <c r="AC85" i="1" s="1"/>
  <c r="AB63" i="1"/>
  <c r="AC63" i="1" s="1"/>
  <c r="AB43" i="1"/>
  <c r="AC43" i="1" s="1"/>
  <c r="AB23" i="1"/>
  <c r="AC23" i="1" s="1"/>
  <c r="AC2" i="1"/>
  <c r="AB14" i="1"/>
  <c r="AC14" i="1" s="1"/>
  <c r="AB83" i="1"/>
  <c r="AC83" i="1" s="1"/>
  <c r="AB62" i="1"/>
  <c r="AC62" i="1" s="1"/>
  <c r="AB42" i="1"/>
  <c r="AC42" i="1" s="1"/>
  <c r="AB20" i="1"/>
  <c r="AC20" i="1" s="1"/>
  <c r="Z2" i="1"/>
  <c r="AA2" i="1" s="1"/>
  <c r="AB55" i="1"/>
  <c r="AC55" i="1" s="1"/>
  <c r="AB80" i="1"/>
  <c r="AC80" i="1" s="1"/>
  <c r="AB61" i="1"/>
  <c r="AC61" i="1" s="1"/>
  <c r="AB39" i="1"/>
  <c r="AC39" i="1" s="1"/>
  <c r="AB19" i="1"/>
  <c r="AC19" i="1" s="1"/>
  <c r="AB79" i="1"/>
  <c r="AC79" i="1" s="1"/>
  <c r="AB59" i="1"/>
  <c r="AC59" i="1" s="1"/>
  <c r="AB38" i="1"/>
  <c r="AC38" i="1" s="1"/>
  <c r="AB18" i="1"/>
  <c r="AC18" i="1" s="1"/>
  <c r="AB78" i="1"/>
  <c r="AC78" i="1" s="1"/>
  <c r="AB56" i="1"/>
  <c r="AC56" i="1" s="1"/>
  <c r="AB37" i="1"/>
  <c r="AC37" i="1" s="1"/>
  <c r="AB15" i="1"/>
  <c r="AC15" i="1" s="1"/>
  <c r="AB35" i="1"/>
  <c r="AC35" i="1" s="1"/>
  <c r="AF77" i="1"/>
  <c r="AD77" i="1"/>
  <c r="AE77" i="1" s="1"/>
  <c r="AF27" i="1"/>
  <c r="AD27" i="1"/>
  <c r="AE27" i="1" s="1"/>
  <c r="AF76" i="1"/>
  <c r="AD76" i="1"/>
  <c r="AE76" i="1" s="1"/>
  <c r="AF45" i="1"/>
  <c r="AD45" i="1"/>
  <c r="AE45" i="1" s="1"/>
  <c r="AF6" i="1"/>
  <c r="AD6" i="1"/>
  <c r="AE6" i="1" s="1"/>
  <c r="AF31" i="1"/>
  <c r="AD31" i="1"/>
  <c r="AE31" i="1" s="1"/>
  <c r="AF69" i="1"/>
  <c r="AD69" i="1"/>
  <c r="AE69" i="1" s="1"/>
  <c r="AF84" i="1"/>
  <c r="AD84" i="1"/>
  <c r="AE84" i="1" s="1"/>
  <c r="AF65" i="1"/>
  <c r="AD65" i="1"/>
  <c r="AE65" i="1" s="1"/>
  <c r="AF37" i="1"/>
  <c r="AD37" i="1"/>
  <c r="AE37" i="1" s="1"/>
  <c r="AF63" i="1"/>
  <c r="AD63" i="1"/>
  <c r="AE63" i="1" s="1"/>
  <c r="AF20" i="1"/>
  <c r="AD20" i="1"/>
  <c r="AE20" i="1" s="1"/>
  <c r="AF81" i="1"/>
  <c r="AD81" i="1"/>
  <c r="AE81" i="1" s="1"/>
  <c r="AF15" i="1"/>
  <c r="AD15" i="1"/>
  <c r="AE15" i="1" s="1"/>
  <c r="AF39" i="1"/>
  <c r="AD39" i="1"/>
  <c r="AE39" i="1" s="1"/>
  <c r="AF8" i="1"/>
  <c r="AD8" i="1"/>
  <c r="AE8" i="1" s="1"/>
  <c r="AF7" i="1"/>
  <c r="AD7" i="1"/>
  <c r="AE7" i="1" s="1"/>
  <c r="AF58" i="1"/>
  <c r="AD58" i="1"/>
  <c r="AE58" i="1" s="1"/>
  <c r="AF75" i="1"/>
  <c r="AD75" i="1"/>
  <c r="AE75" i="1" s="1"/>
  <c r="AF32" i="1"/>
  <c r="AD32" i="1"/>
  <c r="AE32" i="1" s="1"/>
  <c r="AF11" i="1"/>
  <c r="AD11" i="1"/>
  <c r="AE11" i="1" s="1"/>
  <c r="AF33" i="1"/>
  <c r="AD33" i="1"/>
  <c r="AE33" i="1" s="1"/>
  <c r="AF24" i="1"/>
  <c r="AD24" i="1"/>
  <c r="AE24" i="1" s="1"/>
  <c r="AF53" i="1"/>
  <c r="AD53" i="1"/>
  <c r="AE53" i="1" s="1"/>
  <c r="AF78" i="1"/>
  <c r="AD78" i="1"/>
  <c r="AE78" i="1" s="1"/>
  <c r="AF44" i="1"/>
  <c r="AD44" i="1"/>
  <c r="AE44" i="1" s="1"/>
  <c r="AF23" i="1"/>
  <c r="AD23" i="1"/>
  <c r="AE23" i="1" s="1"/>
  <c r="AF57" i="1"/>
  <c r="AD57" i="1"/>
  <c r="AE57" i="1" s="1"/>
  <c r="AF85" i="1"/>
  <c r="AD85" i="1"/>
  <c r="AE85" i="1" s="1"/>
  <c r="AF18" i="1"/>
  <c r="AD18" i="1"/>
  <c r="AE18" i="1" s="1"/>
  <c r="AF4" i="1"/>
  <c r="AD4" i="1"/>
  <c r="AE4" i="1" s="1"/>
  <c r="AF56" i="1"/>
  <c r="AD56" i="1"/>
  <c r="AE56" i="1" s="1"/>
  <c r="AF35" i="1"/>
  <c r="AD35" i="1"/>
  <c r="AE35" i="1" s="1"/>
  <c r="AF64" i="1"/>
  <c r="AD64" i="1"/>
  <c r="AE64" i="1" s="1"/>
  <c r="AF26" i="1"/>
  <c r="AD26" i="1"/>
  <c r="AE26" i="1" s="1"/>
  <c r="AF43" i="1"/>
  <c r="AD43" i="1"/>
  <c r="AE43" i="1" s="1"/>
  <c r="AF70" i="1"/>
  <c r="AD70" i="1"/>
  <c r="AE70" i="1" s="1"/>
  <c r="AF38" i="1"/>
  <c r="AD38" i="1"/>
  <c r="AE38" i="1" s="1"/>
  <c r="AF16" i="1"/>
  <c r="AD16" i="1"/>
  <c r="AE16" i="1" s="1"/>
  <c r="AF68" i="1"/>
  <c r="AD68" i="1"/>
  <c r="AE68" i="1" s="1"/>
  <c r="AF47" i="1"/>
  <c r="AD47" i="1"/>
  <c r="AE47" i="1" s="1"/>
  <c r="AF82" i="1"/>
  <c r="AD82" i="1"/>
  <c r="AE82" i="1" s="1"/>
  <c r="AF51" i="1"/>
  <c r="AD51" i="1"/>
  <c r="AE51" i="1" s="1"/>
  <c r="AF5" i="1"/>
  <c r="AD5" i="1"/>
  <c r="AE5" i="1" s="1"/>
  <c r="AF34" i="1"/>
  <c r="AD34" i="1"/>
  <c r="AE34" i="1" s="1"/>
  <c r="AF10" i="1"/>
  <c r="AD10" i="1"/>
  <c r="AE10" i="1" s="1"/>
  <c r="AF28" i="1"/>
  <c r="AD28" i="1"/>
  <c r="AE28" i="1" s="1"/>
  <c r="AF80" i="1"/>
  <c r="AD80" i="1"/>
  <c r="AE80" i="1" s="1"/>
  <c r="AF59" i="1"/>
  <c r="AD59" i="1"/>
  <c r="AE59" i="1" s="1"/>
  <c r="AF72" i="1"/>
  <c r="AD72" i="1"/>
  <c r="AE72" i="1" s="1"/>
  <c r="AF12" i="1"/>
  <c r="AD12" i="1"/>
  <c r="AE12" i="1" s="1"/>
  <c r="AF17" i="1"/>
  <c r="AD17" i="1"/>
  <c r="AE17" i="1" s="1"/>
  <c r="AF41" i="1"/>
  <c r="AD41" i="1"/>
  <c r="AE41" i="1" s="1"/>
  <c r="AF13" i="1"/>
  <c r="AD13" i="1"/>
  <c r="AE13" i="1" s="1"/>
  <c r="AF49" i="1"/>
  <c r="AD49" i="1"/>
  <c r="AE49" i="1" s="1"/>
  <c r="AF46" i="1"/>
  <c r="AD46" i="1"/>
  <c r="AE46" i="1" s="1"/>
  <c r="AF22" i="1"/>
  <c r="AD22" i="1"/>
  <c r="AE22" i="1" s="1"/>
  <c r="AF60" i="1"/>
  <c r="AD60" i="1"/>
  <c r="AE60" i="1" s="1"/>
  <c r="AF42" i="1"/>
  <c r="AD42" i="1"/>
  <c r="AE42" i="1" s="1"/>
  <c r="AF86" i="1"/>
  <c r="AD86" i="1"/>
  <c r="AE86" i="1" s="1"/>
  <c r="AF30" i="1"/>
  <c r="AD30" i="1"/>
  <c r="AE30" i="1" s="1"/>
  <c r="AF14" i="1"/>
  <c r="AD14" i="1"/>
  <c r="AE14" i="1" s="1"/>
  <c r="AF79" i="1"/>
  <c r="AD79" i="1"/>
  <c r="AE79" i="1" s="1"/>
  <c r="AF40" i="1"/>
  <c r="AD40" i="1"/>
  <c r="AE40" i="1" s="1"/>
  <c r="AF9" i="1"/>
  <c r="AD9" i="1"/>
  <c r="AE9" i="1" s="1"/>
  <c r="AF71" i="1"/>
  <c r="AD71" i="1"/>
  <c r="AE71" i="1" s="1"/>
  <c r="AF55" i="1"/>
  <c r="AD55" i="1"/>
  <c r="AE55" i="1" s="1"/>
  <c r="AF48" i="1"/>
  <c r="AD48" i="1"/>
  <c r="AE48" i="1" s="1"/>
  <c r="AF67" i="1"/>
  <c r="AD67" i="1"/>
  <c r="AE67" i="1" s="1"/>
  <c r="AF73" i="1"/>
  <c r="AD73" i="1"/>
  <c r="AE73" i="1" s="1"/>
  <c r="AF29" i="1"/>
  <c r="AD29" i="1"/>
  <c r="AE29" i="1" s="1"/>
  <c r="AF25" i="1"/>
  <c r="AD25" i="1"/>
  <c r="AE25" i="1" s="1"/>
  <c r="AF61" i="1"/>
  <c r="AD61" i="1"/>
  <c r="AE61" i="1" s="1"/>
  <c r="AF54" i="1"/>
  <c r="AD54" i="1"/>
  <c r="AE54" i="1" s="1"/>
  <c r="AF66" i="1"/>
  <c r="AD66" i="1"/>
  <c r="AE66" i="1" s="1"/>
  <c r="AF74" i="1"/>
  <c r="AD74" i="1"/>
  <c r="AE74" i="1" s="1"/>
  <c r="AF62" i="1"/>
  <c r="AD62" i="1"/>
  <c r="AE62" i="1" s="1"/>
  <c r="AF19" i="1"/>
  <c r="AD19" i="1"/>
  <c r="AE19" i="1" s="1"/>
  <c r="AF50" i="1"/>
  <c r="AD50" i="1"/>
  <c r="AE50" i="1" s="1"/>
  <c r="AF36" i="1"/>
  <c r="AD36" i="1"/>
  <c r="AE36" i="1" s="1"/>
  <c r="AF3" i="1"/>
  <c r="AD3" i="1"/>
  <c r="AE3" i="1" s="1"/>
  <c r="AF52" i="1"/>
  <c r="AD52" i="1"/>
  <c r="AE52" i="1" s="1"/>
  <c r="AF21" i="1"/>
  <c r="AD21" i="1"/>
  <c r="AE21" i="1" s="1"/>
  <c r="AF83" i="1"/>
  <c r="AD83" i="1"/>
  <c r="AE83" i="1" s="1"/>
</calcChain>
</file>

<file path=xl/sharedStrings.xml><?xml version="1.0" encoding="utf-8"?>
<sst xmlns="http://schemas.openxmlformats.org/spreadsheetml/2006/main" count="37" uniqueCount="37">
  <si>
    <t>R:</t>
  </si>
  <si>
    <t>Sample V (mL):</t>
  </si>
  <si>
    <t>Porosity:</t>
  </si>
  <si>
    <t>Pore V (mL):</t>
  </si>
  <si>
    <t>Confining T (C):</t>
  </si>
  <si>
    <t>Date and time</t>
  </si>
  <si>
    <t>Fractional DOY</t>
  </si>
  <si>
    <t>Sampling interval (hr)</t>
  </si>
  <si>
    <t>ΔV (mL)</t>
  </si>
  <si>
    <t>Cumulative V (mL)</t>
  </si>
  <si>
    <t>Room T (deg C)</t>
  </si>
  <si>
    <t>CH4 mol</t>
  </si>
  <si>
    <t>Cumulative CH4 mol</t>
  </si>
  <si>
    <t>Cumulative CH4 mmol</t>
  </si>
  <si>
    <t>Removal rate (mmol/hr)</t>
  </si>
  <si>
    <t>Cumulative free gas CH4 (mol)</t>
  </si>
  <si>
    <t>Cumulative hydrate CH4 (mol)</t>
  </si>
  <si>
    <t>Cumulative hydrate CH4 (mmol)</t>
  </si>
  <si>
    <t>Free gas in sample (mol)</t>
  </si>
  <si>
    <t>Gas V (mL)</t>
  </si>
  <si>
    <t>Hydrate in sample (mol)</t>
  </si>
  <si>
    <t>Hydrate mass (g)</t>
  </si>
  <si>
    <t>Hydrate V (mL)</t>
  </si>
  <si>
    <t>Water addition (g)</t>
  </si>
  <si>
    <t>Water addition (mL)</t>
  </si>
  <si>
    <t>Water volume</t>
  </si>
  <si>
    <t>Sw</t>
  </si>
  <si>
    <t>Sh</t>
  </si>
  <si>
    <t>Sg</t>
  </si>
  <si>
    <t>Methane solubility (mol/kg)</t>
  </si>
  <si>
    <t>Dissolved CH4 (mol)</t>
  </si>
  <si>
    <t>Inlet Pressure (psi)</t>
  </si>
  <si>
    <t>Outlet Pressure (MPa)</t>
  </si>
  <si>
    <t>Outlet Pressure (psi)</t>
  </si>
  <si>
    <t>Inlet Pressure (MPa)</t>
  </si>
  <si>
    <t>Final V (mL)</t>
  </si>
  <si>
    <t>Start V 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</si>
</sst>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yy\ h:mm:ss"/>
    <numFmt numFmtId="165" formatCode="0.000"/>
    <numFmt numFmtId="166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/>
    <xf numFmtId="0" fontId="3" fillId="0" borderId="1" xfId="0" applyFont="1" applyBorder="1"/>
    <xf numFmtId="0" fontId="2" fillId="0" borderId="2" xfId="0" applyFont="1" applyBorder="1"/>
    <xf numFmtId="0" fontId="3" fillId="0" borderId="3" xfId="0" applyFont="1" applyBorder="1"/>
    <xf numFmtId="0" fontId="2" fillId="0" borderId="4" xfId="0" applyFont="1" applyBorder="1"/>
    <xf numFmtId="0" fontId="3" fillId="0" borderId="5" xfId="0" applyFont="1" applyBorder="1"/>
    <xf numFmtId="0" fontId="2" fillId="0" borderId="6" xfId="0" applyFont="1" applyBorder="1"/>
    <xf numFmtId="0" fontId="0" fillId="0" borderId="0" xfId="0"/>
    <xf numFmtId="0" fontId="3" fillId="0" borderId="0" xfId="0" applyFont="1"/>
    <xf numFmtId="165" fontId="2" fillId="0" borderId="0" xfId="0" applyNumberFormat="1" applyFont="1"/>
    <xf numFmtId="166" fontId="2" fillId="0" borderId="0" xfId="0" applyNumberFormat="1" applyFont="1"/>
    <xf numFmtId="0" fontId="0" fillId="0" borderId="0" xfId="0" applyNumberFormat="1"/>
    <xf numFmtId="166" fontId="0" fillId="0" borderId="0" xfId="0" applyNumberFormat="1"/>
    <xf numFmtId="164" fontId="1" fillId="2" borderId="0" xfId="0" applyNumberFormat="1" applyFont="1" applyFill="1"/>
    <xf numFmtId="164" fontId="0" fillId="2" borderId="0" xfId="0" applyNumberFormat="1" applyFill="1"/>
    <xf numFmtId="0" fontId="3" fillId="2" borderId="0" xfId="0" applyFont="1" applyFill="1"/>
    <xf numFmtId="0" fontId="0" fillId="2" borderId="0" xfId="0" applyFill="1"/>
    <xf numFmtId="1" fontId="3" fillId="2" borderId="0" xfId="0" applyNumberFormat="1" applyFont="1" applyFill="1"/>
    <xf numFmtId="1" fontId="0" fillId="2" borderId="0" xfId="0" applyNumberFormat="1" applyFill="1"/>
    <xf numFmtId="1" fontId="0" fillId="2" borderId="0" xfId="0" applyNumberFormat="1" applyFill="1" applyBorder="1"/>
    <xf numFmtId="1" fontId="2" fillId="2" borderId="0" xfId="0" applyNumberFormat="1" applyFont="1" applyFill="1"/>
    <xf numFmtId="0" fontId="3" fillId="0" borderId="0" xfId="0" applyFont="1" applyFill="1"/>
    <xf numFmtId="0" fontId="0" fillId="0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35095151732051"/>
          <c:y val="1.7423325296329395E-2"/>
          <c:w val="0.84645966991623989"/>
          <c:h val="0.83273612211749759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Sheet1!$R$2:$R$1048576</c:f>
              <c:numCache>
                <c:formatCode>General</c:formatCode>
                <c:ptCount val="1048575"/>
                <c:pt idx="0">
                  <c:v>1.9719844088512892</c:v>
                </c:pt>
                <c:pt idx="1">
                  <c:v>3.4098897069720211</c:v>
                </c:pt>
                <c:pt idx="2">
                  <c:v>4.8477950050927525</c:v>
                </c:pt>
                <c:pt idx="3">
                  <c:v>8.0111866609583622</c:v>
                </c:pt>
                <c:pt idx="4">
                  <c:v>13.351977768263936</c:v>
                </c:pt>
                <c:pt idx="5">
                  <c:v>17.090531543377839</c:v>
                </c:pt>
                <c:pt idx="6">
                  <c:v>20.829085318491739</c:v>
                </c:pt>
                <c:pt idx="7">
                  <c:v>23.744995976796094</c:v>
                </c:pt>
                <c:pt idx="8">
                  <c:v>28.303673203159235</c:v>
                </c:pt>
                <c:pt idx="9">
                  <c:v>32.451658787507675</c:v>
                </c:pt>
                <c:pt idx="10">
                  <c:v>36.640713536057589</c:v>
                </c:pt>
                <c:pt idx="11">
                  <c:v>39.597693358563411</c:v>
                </c:pt>
                <c:pt idx="12">
                  <c:v>42.801088166278049</c:v>
                </c:pt>
                <c:pt idx="13">
                  <c:v>45.716998824582397</c:v>
                </c:pt>
                <c:pt idx="14">
                  <c:v>46.415174616007377</c:v>
                </c:pt>
                <c:pt idx="15">
                  <c:v>47.318696228439713</c:v>
                </c:pt>
                <c:pt idx="16">
                  <c:v>48.016872019864692</c:v>
                </c:pt>
                <c:pt idx="17">
                  <c:v>48.796923274905751</c:v>
                </c:pt>
                <c:pt idx="18">
                  <c:v>49.248531896245304</c:v>
                </c:pt>
                <c:pt idx="19">
                  <c:v>50.028583151286362</c:v>
                </c:pt>
                <c:pt idx="20">
                  <c:v>50.562302431051286</c:v>
                </c:pt>
                <c:pt idx="21">
                  <c:v>51.178132369241595</c:v>
                </c:pt>
                <c:pt idx="22">
                  <c:v>51.793962307431904</c:v>
                </c:pt>
                <c:pt idx="23">
                  <c:v>52.368736916409524</c:v>
                </c:pt>
                <c:pt idx="24">
                  <c:v>52.656124220898334</c:v>
                </c:pt>
                <c:pt idx="25">
                  <c:v>53.230898829875954</c:v>
                </c:pt>
                <c:pt idx="26">
                  <c:v>54.134116072555067</c:v>
                </c:pt>
                <c:pt idx="27">
                  <c:v>54.667835352319997</c:v>
                </c:pt>
                <c:pt idx="28">
                  <c:v>55.160499302872246</c:v>
                </c:pt>
                <c:pt idx="29">
                  <c:v>55.653163253424488</c:v>
                </c:pt>
                <c:pt idx="30">
                  <c:v>56.10477187476404</c:v>
                </c:pt>
                <c:pt idx="31">
                  <c:v>56.515325166890918</c:v>
                </c:pt>
                <c:pt idx="32">
                  <c:v>56.925878459017788</c:v>
                </c:pt>
                <c:pt idx="33">
                  <c:v>57.418542409570037</c:v>
                </c:pt>
                <c:pt idx="34">
                  <c:v>57.788040372484218</c:v>
                </c:pt>
                <c:pt idx="35">
                  <c:v>58.116483006185717</c:v>
                </c:pt>
                <c:pt idx="36">
                  <c:v>58.403870310674527</c:v>
                </c:pt>
                <c:pt idx="37">
                  <c:v>58.56809162752527</c:v>
                </c:pt>
                <c:pt idx="38">
                  <c:v>59.019700248864822</c:v>
                </c:pt>
                <c:pt idx="39">
                  <c:v>59.471308870204382</c:v>
                </c:pt>
                <c:pt idx="40">
                  <c:v>60.046083479182002</c:v>
                </c:pt>
                <c:pt idx="41">
                  <c:v>60.620858088159615</c:v>
                </c:pt>
                <c:pt idx="42">
                  <c:v>61.031411380286492</c:v>
                </c:pt>
                <c:pt idx="43">
                  <c:v>61.524075330838734</c:v>
                </c:pt>
                <c:pt idx="44">
                  <c:v>62.263071256667104</c:v>
                </c:pt>
                <c:pt idx="45">
                  <c:v>67.076273328511746</c:v>
                </c:pt>
                <c:pt idx="46">
                  <c:v>71.27239821165837</c:v>
                </c:pt>
                <c:pt idx="47">
                  <c:v>75.87679943075112</c:v>
                </c:pt>
                <c:pt idx="48">
                  <c:v>80.193425573650586</c:v>
                </c:pt>
                <c:pt idx="49">
                  <c:v>83.975612289333924</c:v>
                </c:pt>
                <c:pt idx="50">
                  <c:v>88.295152610220157</c:v>
                </c:pt>
                <c:pt idx="51">
                  <c:v>92.696969889599458</c:v>
                </c:pt>
                <c:pt idx="52">
                  <c:v>96.68740237651339</c:v>
                </c:pt>
                <c:pt idx="53">
                  <c:v>100.14303463322238</c:v>
                </c:pt>
                <c:pt idx="54">
                  <c:v>104.29802103712247</c:v>
                </c:pt>
                <c:pt idx="55">
                  <c:v>107.75365329383145</c:v>
                </c:pt>
                <c:pt idx="56">
                  <c:v>111.12700859204736</c:v>
                </c:pt>
                <c:pt idx="57">
                  <c:v>115.32313347519397</c:v>
                </c:pt>
                <c:pt idx="58">
                  <c:v>119.23128900361485</c:v>
                </c:pt>
                <c:pt idx="59">
                  <c:v>122.72805973957037</c:v>
                </c:pt>
                <c:pt idx="60">
                  <c:v>127.13285071750016</c:v>
                </c:pt>
                <c:pt idx="61">
                  <c:v>131.04364644556867</c:v>
                </c:pt>
                <c:pt idx="62">
                  <c:v>134.41928065295414</c:v>
                </c:pt>
                <c:pt idx="63">
                  <c:v>138.16541129773555</c:v>
                </c:pt>
                <c:pt idx="64">
                  <c:v>142.15719122091048</c:v>
                </c:pt>
                <c:pt idx="65">
                  <c:v>145.36707610758722</c:v>
                </c:pt>
                <c:pt idx="66">
                  <c:v>148.41235151289595</c:v>
                </c:pt>
                <c:pt idx="67">
                  <c:v>152.0337601029928</c:v>
                </c:pt>
                <c:pt idx="68">
                  <c:v>153.18563752189579</c:v>
                </c:pt>
                <c:pt idx="69">
                  <c:v>158.12392196293695</c:v>
                </c:pt>
                <c:pt idx="70">
                  <c:v>161.12703094793403</c:v>
                </c:pt>
                <c:pt idx="71">
                  <c:v>164.91177103861531</c:v>
                </c:pt>
                <c:pt idx="72">
                  <c:v>165.85795606128565</c:v>
                </c:pt>
                <c:pt idx="73">
                  <c:v>170.91798900860951</c:v>
                </c:pt>
                <c:pt idx="74">
                  <c:v>173.6742671181274</c:v>
                </c:pt>
                <c:pt idx="75">
                  <c:v>176.59509914463143</c:v>
                </c:pt>
                <c:pt idx="76">
                  <c:v>179.43365421264238</c:v>
                </c:pt>
                <c:pt idx="77">
                  <c:v>182.18993232216025</c:v>
                </c:pt>
                <c:pt idx="78">
                  <c:v>184.86393347318506</c:v>
                </c:pt>
                <c:pt idx="79">
                  <c:v>187.04427287325143</c:v>
                </c:pt>
                <c:pt idx="80">
                  <c:v>189.06005835633167</c:v>
                </c:pt>
                <c:pt idx="81">
                  <c:v>191.03470536016536</c:v>
                </c:pt>
                <c:pt idx="82">
                  <c:v>192.63910605078024</c:v>
                </c:pt>
                <c:pt idx="83">
                  <c:v>198.52190858303481</c:v>
                </c:pt>
                <c:pt idx="84">
                  <c:v>203.17055673789332</c:v>
                </c:pt>
                <c:pt idx="85">
                  <c:v>209.75271341733901</c:v>
                </c:pt>
                <c:pt idx="86">
                  <c:v>210.82231387774894</c:v>
                </c:pt>
              </c:numCache>
            </c:numRef>
          </c:xVal>
          <c:yVal>
            <c:numRef>
              <c:f>Sheet1!$L$3:$L$1048576</c:f>
              <c:numCache>
                <c:formatCode>0.000</c:formatCode>
                <c:ptCount val="1048574"/>
                <c:pt idx="0">
                  <c:v>12.034114104</c:v>
                </c:pt>
                <c:pt idx="1">
                  <c:v>11.898287332000001</c:v>
                </c:pt>
                <c:pt idx="2">
                  <c:v>11.788660647999999</c:v>
                </c:pt>
                <c:pt idx="3">
                  <c:v>11.215706092</c:v>
                </c:pt>
                <c:pt idx="4">
                  <c:v>10.649646295999998</c:v>
                </c:pt>
                <c:pt idx="5">
                  <c:v>10.093239164</c:v>
                </c:pt>
                <c:pt idx="6">
                  <c:v>9.2782785319999999</c:v>
                </c:pt>
                <c:pt idx="7">
                  <c:v>8.7122187359999987</c:v>
                </c:pt>
                <c:pt idx="8">
                  <c:v>8.1854590720000004</c:v>
                </c:pt>
                <c:pt idx="9">
                  <c:v>7.6607678359999989</c:v>
                </c:pt>
                <c:pt idx="10">
                  <c:v>7.1804788544000004</c:v>
                </c:pt>
                <c:pt idx="11">
                  <c:v>6.7465226600000001</c:v>
                </c:pt>
                <c:pt idx="12">
                  <c:v>6.3307686319999998</c:v>
                </c:pt>
                <c:pt idx="13">
                  <c:v>5.9019145599999998</c:v>
                </c:pt>
                <c:pt idx="14">
                  <c:v>5.8508933360000004</c:v>
                </c:pt>
                <c:pt idx="15">
                  <c:v>5.7778088800000003</c:v>
                </c:pt>
                <c:pt idx="16">
                  <c:v>5.708171804</c:v>
                </c:pt>
                <c:pt idx="17">
                  <c:v>5.6419821079999997</c:v>
                </c:pt>
                <c:pt idx="18">
                  <c:v>5.5806187439999997</c:v>
                </c:pt>
                <c:pt idx="19">
                  <c:v>5.5178764279999992</c:v>
                </c:pt>
                <c:pt idx="20">
                  <c:v>5.4565130639999992</c:v>
                </c:pt>
                <c:pt idx="21">
                  <c:v>5.3048283439999997</c:v>
                </c:pt>
                <c:pt idx="22">
                  <c:v>5.2717334960000004</c:v>
                </c:pt>
                <c:pt idx="23">
                  <c:v>5.2145069879999992</c:v>
                </c:pt>
                <c:pt idx="24">
                  <c:v>5.1531436239999993</c:v>
                </c:pt>
                <c:pt idx="25">
                  <c:v>5.086264452</c:v>
                </c:pt>
                <c:pt idx="26">
                  <c:v>5.0221431839999999</c:v>
                </c:pt>
                <c:pt idx="27">
                  <c:v>4.9669851039999999</c:v>
                </c:pt>
                <c:pt idx="28">
                  <c:v>4.9132059760000004</c:v>
                </c:pt>
                <c:pt idx="29">
                  <c:v>4.8580478960000004</c:v>
                </c:pt>
                <c:pt idx="30">
                  <c:v>4.8077161479999999</c:v>
                </c:pt>
                <c:pt idx="31">
                  <c:v>4.7622107319999998</c:v>
                </c:pt>
                <c:pt idx="32">
                  <c:v>4.71256846</c:v>
                </c:pt>
                <c:pt idx="33">
                  <c:v>4.6677525199999996</c:v>
                </c:pt>
                <c:pt idx="34">
                  <c:v>4.6243155319999998</c:v>
                </c:pt>
                <c:pt idx="35">
                  <c:v>4.5843259239999998</c:v>
                </c:pt>
                <c:pt idx="36">
                  <c:v>4.5415784119999998</c:v>
                </c:pt>
                <c:pt idx="37">
                  <c:v>4.5139993719999998</c:v>
                </c:pt>
                <c:pt idx="38">
                  <c:v>4.4864203319999998</c:v>
                </c:pt>
                <c:pt idx="39">
                  <c:v>4.4595307679999996</c:v>
                </c:pt>
                <c:pt idx="40">
                  <c:v>4.4188516839999998</c:v>
                </c:pt>
                <c:pt idx="41">
                  <c:v>4.3885147399999997</c:v>
                </c:pt>
                <c:pt idx="42">
                  <c:v>4.3409408960000002</c:v>
                </c:pt>
                <c:pt idx="43">
                  <c:v>4.2954354800000001</c:v>
                </c:pt>
                <c:pt idx="44">
                  <c:v>4.3526619879999995</c:v>
                </c:pt>
                <c:pt idx="45">
                  <c:v>4.0224029839999993</c:v>
                </c:pt>
                <c:pt idx="46">
                  <c:v>4.1078980079999994</c:v>
                </c:pt>
                <c:pt idx="47">
                  <c:v>3.831418132</c:v>
                </c:pt>
                <c:pt idx="48">
                  <c:v>3.6100963360000002</c:v>
                </c:pt>
                <c:pt idx="49">
                  <c:v>4.0506715</c:v>
                </c:pt>
                <c:pt idx="50">
                  <c:v>3.9534553839999997</c:v>
                </c:pt>
                <c:pt idx="51">
                  <c:v>3.7521283920000004</c:v>
                </c:pt>
                <c:pt idx="52">
                  <c:v>3.630780616</c:v>
                </c:pt>
                <c:pt idx="53">
                  <c:v>3.721101972</c:v>
                </c:pt>
                <c:pt idx="54">
                  <c:v>3.5052959839999995</c:v>
                </c:pt>
                <c:pt idx="55">
                  <c:v>3.3515428360000001</c:v>
                </c:pt>
                <c:pt idx="56">
                  <c:v>3.6907650279999995</c:v>
                </c:pt>
                <c:pt idx="57">
                  <c:v>3.4397957639999999</c:v>
                </c:pt>
                <c:pt idx="58">
                  <c:v>3.2594977899999997</c:v>
                </c:pt>
                <c:pt idx="59">
                  <c:v>3.7066229760000002</c:v>
                </c:pt>
                <c:pt idx="60">
                  <c:v>3.4032535360000002</c:v>
                </c:pt>
                <c:pt idx="61">
                  <c:v>3.2350213919999997</c:v>
                </c:pt>
                <c:pt idx="62">
                  <c:v>3.1288420879999999</c:v>
                </c:pt>
                <c:pt idx="63">
                  <c:v>3.30603742</c:v>
                </c:pt>
                <c:pt idx="64">
                  <c:v>3.0819577200000001</c:v>
                </c:pt>
                <c:pt idx="65">
                  <c:v>2.9302729999999997</c:v>
                </c:pt>
                <c:pt idx="66">
                  <c:v>3.0495523480000002</c:v>
                </c:pt>
                <c:pt idx="67">
                  <c:v>2.8475358799999997</c:v>
                </c:pt>
                <c:pt idx="68">
                  <c:v>2.6965406359999999</c:v>
                </c:pt>
                <c:pt idx="69">
                  <c:v>2.628971988</c:v>
                </c:pt>
                <c:pt idx="70">
                  <c:v>2.9778468439999997</c:v>
                </c:pt>
                <c:pt idx="71">
                  <c:v>2.7765198519999998</c:v>
                </c:pt>
                <c:pt idx="72">
                  <c:v>2.6386246519999998</c:v>
                </c:pt>
                <c:pt idx="73">
                  <c:v>2.5034873559999999</c:v>
                </c:pt>
                <c:pt idx="74">
                  <c:v>2.3883448639999996</c:v>
                </c:pt>
                <c:pt idx="75">
                  <c:v>2.573813908</c:v>
                </c:pt>
                <c:pt idx="76">
                  <c:v>2.3352552119999999</c:v>
                </c:pt>
                <c:pt idx="77">
                  <c:v>2.146338788</c:v>
                </c:pt>
                <c:pt idx="78">
                  <c:v>1.9636276480000001</c:v>
                </c:pt>
                <c:pt idx="79">
                  <c:v>1.8036692160000001</c:v>
                </c:pt>
                <c:pt idx="80">
                  <c:v>1.6381949759999999</c:v>
                </c:pt>
                <c:pt idx="81">
                  <c:v>1.4975418719999998</c:v>
                </c:pt>
                <c:pt idx="82">
                  <c:v>1.4472101239999999</c:v>
                </c:pt>
                <c:pt idx="83">
                  <c:v>0.84943443200000002</c:v>
                </c:pt>
                <c:pt idx="84">
                  <c:v>0.48814900799999994</c:v>
                </c:pt>
                <c:pt idx="85">
                  <c:v>3.9989607999999996E-2</c:v>
                </c:pt>
                <c:pt idx="86">
                  <c:v>4.8263319999999992E-3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07-4002-AC7B-DADFAB22A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019616"/>
        <c:axId val="394490976"/>
      </c:scatterChart>
      <c:valAx>
        <c:axId val="387019616"/>
        <c:scaling>
          <c:orientation val="minMax"/>
          <c:max val="2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Cumulative</a:t>
                </a:r>
                <a:r>
                  <a:rPr lang="en-US" sz="1100" b="1" baseline="0"/>
                  <a:t> CH</a:t>
                </a:r>
                <a:r>
                  <a:rPr lang="en-US" sz="1100" b="1" baseline="-25000"/>
                  <a:t>4</a:t>
                </a:r>
                <a:r>
                  <a:rPr lang="en-US" sz="1100" b="1" baseline="0"/>
                  <a:t> (mmol)</a:t>
                </a:r>
                <a:endParaRPr lang="en-US" sz="1100" b="1"/>
              </a:p>
            </c:rich>
          </c:tx>
          <c:layout>
            <c:manualLayout>
              <c:xMode val="edge"/>
              <c:yMode val="edge"/>
              <c:x val="0.47424577987294897"/>
              <c:y val="0.93007222062980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4490976"/>
        <c:crosses val="autoZero"/>
        <c:crossBetween val="midCat"/>
      </c:valAx>
      <c:valAx>
        <c:axId val="394490976"/>
        <c:scaling>
          <c:orientation val="minMax"/>
          <c:max val="12.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Inlet</a:t>
                </a:r>
                <a:r>
                  <a:rPr lang="en-US" sz="1200" b="1" baseline="0"/>
                  <a:t> Pressure (psi) </a:t>
                </a:r>
                <a:endParaRPr lang="en-US" sz="1200" b="1"/>
              </a:p>
            </c:rich>
          </c:tx>
          <c:layout>
            <c:manualLayout>
              <c:xMode val="edge"/>
              <c:yMode val="edge"/>
              <c:x val="1.1498313103190686E-2"/>
              <c:y val="0.27281503088345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019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6</xdr:row>
      <xdr:rowOff>190499</xdr:rowOff>
    </xdr:from>
    <xdr:to>
      <xdr:col>14</xdr:col>
      <xdr:colOff>400050</xdr:colOff>
      <xdr:row>30</xdr:row>
      <xdr:rowOff>66674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4"/>
  <sheetViews>
    <sheetView tabSelected="1" topLeftCell="O1" workbookViewId="0">
      <pane ySplit="1" topLeftCell="A2" activePane="bottomLeft" state="frozen"/>
      <selection pane="bottomLeft" activeCell="T2" sqref="T2"/>
    </sheetView>
  </sheetViews>
  <sheetFormatPr defaultRowHeight="14.5" x14ac:dyDescent="0.35"/>
  <cols>
    <col min="1" max="1" width="16.1796875" customWidth="1"/>
    <col min="2" max="2" width="13.7265625" customWidth="1"/>
    <col min="3" max="3" width="13.7265625" style="8" customWidth="1"/>
    <col min="4" max="4" width="19.7265625" style="15" customWidth="1"/>
    <col min="5" max="5" width="15.81640625" customWidth="1"/>
    <col min="6" max="6" width="23.26953125" customWidth="1"/>
    <col min="7" max="8" width="23.26953125" style="19" customWidth="1"/>
    <col min="9" max="9" width="9.1796875" style="23"/>
    <col min="10" max="10" width="21.453125" customWidth="1"/>
    <col min="11" max="11" width="21.453125" style="17" customWidth="1"/>
    <col min="12" max="12" width="24.81640625" customWidth="1"/>
    <col min="13" max="13" width="20.1796875" style="17" customWidth="1"/>
    <col min="14" max="14" width="23.7265625" style="8" customWidth="1"/>
    <col min="15" max="15" width="16.453125" style="17" customWidth="1"/>
    <col min="16" max="16" width="10.54296875" customWidth="1"/>
    <col min="17" max="17" width="22.26953125" customWidth="1"/>
    <col min="18" max="18" width="22.453125" customWidth="1"/>
    <col min="19" max="19" width="26" customWidth="1"/>
    <col min="20" max="20" width="31.453125" customWidth="1"/>
    <col min="21" max="21" width="31.1796875" customWidth="1"/>
    <col min="22" max="22" width="32.54296875" customWidth="1"/>
    <col min="23" max="23" width="25.1796875" customWidth="1"/>
    <col min="24" max="24" width="13.453125" customWidth="1"/>
    <col min="25" max="25" width="24.81640625" customWidth="1"/>
    <col min="26" max="26" width="17" customWidth="1"/>
    <col min="27" max="27" width="14.81640625" customWidth="1"/>
    <col min="28" max="28" width="18.1796875" customWidth="1"/>
    <col min="29" max="29" width="20" customWidth="1"/>
    <col min="30" max="30" width="15.81640625" customWidth="1"/>
    <col min="34" max="34" width="26.54296875" customWidth="1"/>
  </cols>
  <sheetData>
    <row r="1" spans="1:35" x14ac:dyDescent="0.35">
      <c r="A1" s="2" t="s">
        <v>0</v>
      </c>
      <c r="B1" s="3">
        <v>8.3140000000000001</v>
      </c>
      <c r="C1" s="1"/>
      <c r="D1" s="14" t="s">
        <v>5</v>
      </c>
      <c r="E1" s="9" t="s">
        <v>6</v>
      </c>
      <c r="F1" s="9" t="s">
        <v>7</v>
      </c>
      <c r="G1" s="18" t="s">
        <v>36</v>
      </c>
      <c r="H1" s="18" t="s">
        <v>35</v>
      </c>
      <c r="I1" s="22" t="s">
        <v>8</v>
      </c>
      <c r="J1" s="9" t="s">
        <v>9</v>
      </c>
      <c r="K1" s="16" t="s">
        <v>31</v>
      </c>
      <c r="L1" s="9" t="s">
        <v>34</v>
      </c>
      <c r="M1" s="16" t="s">
        <v>33</v>
      </c>
      <c r="N1" s="9" t="s">
        <v>32</v>
      </c>
      <c r="O1" s="16" t="s">
        <v>10</v>
      </c>
      <c r="P1" s="9" t="s">
        <v>11</v>
      </c>
      <c r="Q1" s="9" t="s">
        <v>12</v>
      </c>
      <c r="R1" s="9" t="s">
        <v>13</v>
      </c>
      <c r="S1" s="9" t="s">
        <v>14</v>
      </c>
      <c r="T1" s="9" t="s">
        <v>15</v>
      </c>
      <c r="U1" s="9" t="s">
        <v>16</v>
      </c>
      <c r="V1" s="9" t="s">
        <v>17</v>
      </c>
      <c r="W1" s="9" t="s">
        <v>18</v>
      </c>
      <c r="X1" s="9" t="s">
        <v>19</v>
      </c>
      <c r="Y1" s="9" t="s">
        <v>20</v>
      </c>
      <c r="Z1" s="9" t="s">
        <v>21</v>
      </c>
      <c r="AA1" s="9" t="s">
        <v>22</v>
      </c>
      <c r="AB1" s="9" t="s">
        <v>23</v>
      </c>
      <c r="AC1" s="9" t="s">
        <v>24</v>
      </c>
      <c r="AD1" s="9" t="s">
        <v>25</v>
      </c>
      <c r="AE1" s="9" t="s">
        <v>26</v>
      </c>
      <c r="AF1" s="9" t="s">
        <v>27</v>
      </c>
      <c r="AG1" s="9" t="s">
        <v>28</v>
      </c>
      <c r="AH1" s="9" t="s">
        <v>29</v>
      </c>
      <c r="AI1" s="9" t="s">
        <v>30</v>
      </c>
    </row>
    <row r="2" spans="1:35" x14ac:dyDescent="0.35">
      <c r="A2" s="4" t="s">
        <v>1</v>
      </c>
      <c r="B2" s="5">
        <v>232.98916596382043</v>
      </c>
      <c r="C2" s="1"/>
      <c r="D2" s="15">
        <v>43054.679279652781</v>
      </c>
      <c r="E2" s="12">
        <f>D2-(116*365+29)-365</f>
        <v>320.67927965278068</v>
      </c>
      <c r="F2" s="8">
        <v>0</v>
      </c>
      <c r="G2" s="19">
        <v>100</v>
      </c>
      <c r="H2" s="20">
        <v>148</v>
      </c>
      <c r="I2" s="23">
        <f>H2-G2</f>
        <v>48</v>
      </c>
      <c r="J2">
        <f>I2</f>
        <v>48</v>
      </c>
      <c r="K2" s="17">
        <v>1765.5</v>
      </c>
      <c r="L2" s="10">
        <f>K2*0.00689476</f>
        <v>12.172698779999999</v>
      </c>
      <c r="M2" s="17">
        <v>1728.4</v>
      </c>
      <c r="N2" s="10">
        <f>M2*0.00689476</f>
        <v>11.916903184000001</v>
      </c>
      <c r="O2" s="17">
        <v>23.5</v>
      </c>
      <c r="P2" s="11">
        <f>(101325*(I2/1000000))/($B$1*(O2+273.15))</f>
        <v>1.9719844088512892E-3</v>
      </c>
      <c r="Q2" s="13">
        <f>P2</f>
        <v>1.9719844088512892E-3</v>
      </c>
      <c r="R2">
        <f>Q2*1000</f>
        <v>1.9719844088512892</v>
      </c>
      <c r="S2" s="11"/>
      <c r="T2" s="13">
        <f>Q2</f>
        <v>1.9719844088512892E-3</v>
      </c>
      <c r="U2">
        <v>0</v>
      </c>
      <c r="V2">
        <f>U2*1000</f>
        <v>0</v>
      </c>
      <c r="W2" s="13">
        <f>$T$88-T2</f>
        <v>9.3736670475249195E-2</v>
      </c>
      <c r="X2" s="11">
        <f>(W2*1000000)*($B$1/1000000)*($B$5+273.15)/N2</f>
        <v>17.928517632950204</v>
      </c>
      <c r="Y2" s="13">
        <f>$U$88-U2</f>
        <v>0.11511365899364849</v>
      </c>
      <c r="Z2" s="24">
        <f>Y2*124</f>
        <v>14.274093715212413</v>
      </c>
      <c r="AA2" s="24">
        <f>Z2/0.91</f>
        <v>15.68581726946419</v>
      </c>
      <c r="AB2" s="24">
        <f>108*($Y$2-Y2)</f>
        <v>0</v>
      </c>
      <c r="AC2" s="24">
        <f>AB2/0.9998</f>
        <v>0</v>
      </c>
      <c r="AD2" s="11">
        <f>$B$4-X2-AA2</f>
        <v>55.853505097585604</v>
      </c>
      <c r="AE2" s="24">
        <f>AD2/$B$4</f>
        <v>0.62428583385477521</v>
      </c>
      <c r="AF2" s="24">
        <f>AA2/$B$4</f>
        <v>0.17532352708486301</v>
      </c>
      <c r="AG2" s="24">
        <f>X2/$B$4</f>
        <v>0.20039063906036186</v>
      </c>
    </row>
    <row r="3" spans="1:35" x14ac:dyDescent="0.35">
      <c r="A3" s="4" t="s">
        <v>2</v>
      </c>
      <c r="B3" s="5">
        <v>0.38400000000000001</v>
      </c>
      <c r="C3" s="1"/>
      <c r="D3" s="15">
        <v>43054.681802800929</v>
      </c>
      <c r="E3" s="12">
        <f>D3-(116*365+29)-365</f>
        <v>320.68180280092929</v>
      </c>
      <c r="F3" s="10">
        <f>(E3-E2)*24</f>
        <v>6.0555555566679686E-2</v>
      </c>
      <c r="G3" s="21">
        <v>145</v>
      </c>
      <c r="H3" s="21">
        <v>180</v>
      </c>
      <c r="I3" s="23">
        <f>H3-G3</f>
        <v>35</v>
      </c>
      <c r="J3" s="8">
        <f>J2+I3</f>
        <v>83</v>
      </c>
      <c r="K3" s="17">
        <v>1745.4</v>
      </c>
      <c r="L3" s="10">
        <f>K3*0.00689476</f>
        <v>12.034114104</v>
      </c>
      <c r="M3" s="17">
        <v>1728</v>
      </c>
      <c r="N3" s="10">
        <f>M3*0.00689476</f>
        <v>11.91414528</v>
      </c>
      <c r="O3" s="17">
        <v>23.5</v>
      </c>
      <c r="P3" s="11">
        <f>(101325*(I3/1000000))/($B$1*(O3+273.15))</f>
        <v>1.4379052981207318E-3</v>
      </c>
      <c r="Q3" s="13">
        <f>Q2+P3</f>
        <v>3.409889706972021E-3</v>
      </c>
      <c r="R3" s="8">
        <f>Q3*1000</f>
        <v>3.4098897069720211</v>
      </c>
      <c r="S3" s="11">
        <f>P3/F3*1000</f>
        <v>23.745225102218864</v>
      </c>
      <c r="T3" s="13">
        <f t="shared" ref="T3:T47" si="0">Q3</f>
        <v>3.409889706972021E-3</v>
      </c>
      <c r="U3" s="8">
        <v>0</v>
      </c>
      <c r="V3" s="8">
        <f t="shared" ref="V3:V66" si="1">U3*1000</f>
        <v>0</v>
      </c>
      <c r="W3" s="13">
        <f t="shared" ref="W3:W66" si="2">$T$88-T3</f>
        <v>9.2298765177128456E-2</v>
      </c>
      <c r="X3" s="11">
        <f t="shared" ref="X3:X66" si="3">(W3*1000000)*($B$1/1000000)*($B$5+273.15)/N3</f>
        <v>17.657583542501285</v>
      </c>
      <c r="Y3" s="13">
        <f t="shared" ref="Y3:Y66" si="4">$U$88-U3</f>
        <v>0.11511365899364849</v>
      </c>
      <c r="Z3" s="24">
        <f t="shared" ref="Z3:Z66" si="5">Y3*124</f>
        <v>14.274093715212413</v>
      </c>
      <c r="AA3" s="24">
        <f t="shared" ref="AA3:AA66" si="6">Z3/0.91</f>
        <v>15.68581726946419</v>
      </c>
      <c r="AB3" s="24">
        <f t="shared" ref="AB3:AB66" si="7">108*($Y$2-Y3)</f>
        <v>0</v>
      </c>
      <c r="AC3" s="24">
        <f t="shared" ref="AC3:AC66" si="8">AB3/0.9998</f>
        <v>0</v>
      </c>
      <c r="AD3" s="11">
        <f t="shared" ref="AD3:AD66" si="9">$B$4-X3-AA3</f>
        <v>56.124439188034522</v>
      </c>
      <c r="AE3" s="24">
        <f t="shared" ref="AE3:AE66" si="10">AD3/$B$4</f>
        <v>0.62731411854845853</v>
      </c>
      <c r="AF3" s="24">
        <f t="shared" ref="AF3:AF66" si="11">AA3/$B$4</f>
        <v>0.17532352708486301</v>
      </c>
      <c r="AG3" s="24">
        <f t="shared" ref="AG3:AG66" si="12">X3/$B$4</f>
        <v>0.19736235436667843</v>
      </c>
    </row>
    <row r="4" spans="1:35" x14ac:dyDescent="0.35">
      <c r="A4" s="4" t="s">
        <v>3</v>
      </c>
      <c r="B4" s="5">
        <v>89.467839999999995</v>
      </c>
      <c r="C4" s="1"/>
      <c r="D4" s="15">
        <v>43054.685101435185</v>
      </c>
      <c r="E4" s="12">
        <f>D4-(116*365+29)-365</f>
        <v>320.68510143518506</v>
      </c>
      <c r="F4" s="10">
        <f>(E4-E3)*24</f>
        <v>7.9167222138494253E-2</v>
      </c>
      <c r="G4" s="21">
        <v>180</v>
      </c>
      <c r="H4" s="21">
        <v>215</v>
      </c>
      <c r="I4" s="23">
        <f>H4-G4</f>
        <v>35</v>
      </c>
      <c r="J4" s="8">
        <f>J3+I4</f>
        <v>118</v>
      </c>
      <c r="K4" s="17">
        <v>1725.7</v>
      </c>
      <c r="L4" s="10">
        <f>K4*0.00689476</f>
        <v>11.898287332000001</v>
      </c>
      <c r="M4" s="17">
        <v>1726.3</v>
      </c>
      <c r="N4" s="10">
        <f>M4*0.00689476</f>
        <v>11.902424187999999</v>
      </c>
      <c r="O4" s="17">
        <v>23.5</v>
      </c>
      <c r="P4" s="11">
        <f>(101325*(I4/1000000))/($B$1*(O4+273.15))</f>
        <v>1.4379052981207318E-3</v>
      </c>
      <c r="Q4" s="13">
        <f>Q3+P4</f>
        <v>4.8477950050927528E-3</v>
      </c>
      <c r="R4" s="8">
        <f>Q4*1000</f>
        <v>4.8477950050927525</v>
      </c>
      <c r="S4" s="11">
        <f t="shared" ref="S4:S67" si="13">P4/F4*1000</f>
        <v>18.162886852405613</v>
      </c>
      <c r="T4" s="13">
        <f t="shared" si="0"/>
        <v>4.8477950050927528E-3</v>
      </c>
      <c r="U4" s="8">
        <v>0</v>
      </c>
      <c r="V4" s="8">
        <f t="shared" si="1"/>
        <v>0</v>
      </c>
      <c r="W4" s="13">
        <f t="shared" si="2"/>
        <v>9.086085987900773E-2</v>
      </c>
      <c r="X4" s="11">
        <f t="shared" si="3"/>
        <v>17.399617011002327</v>
      </c>
      <c r="Y4" s="13">
        <f t="shared" si="4"/>
        <v>0.11511365899364849</v>
      </c>
      <c r="Z4" s="24">
        <f t="shared" si="5"/>
        <v>14.274093715212413</v>
      </c>
      <c r="AA4" s="24">
        <f t="shared" si="6"/>
        <v>15.68581726946419</v>
      </c>
      <c r="AB4" s="24">
        <f t="shared" si="7"/>
        <v>0</v>
      </c>
      <c r="AC4" s="24">
        <f t="shared" si="8"/>
        <v>0</v>
      </c>
      <c r="AD4" s="11">
        <f t="shared" si="9"/>
        <v>56.382405719533473</v>
      </c>
      <c r="AE4" s="24">
        <f t="shared" si="10"/>
        <v>0.63019746223373085</v>
      </c>
      <c r="AF4" s="24">
        <f t="shared" si="11"/>
        <v>0.17532352708486301</v>
      </c>
      <c r="AG4" s="24">
        <f t="shared" si="12"/>
        <v>0.19447901068140605</v>
      </c>
    </row>
    <row r="5" spans="1:35" ht="15" thickBot="1" x14ac:dyDescent="0.4">
      <c r="A5" s="6" t="s">
        <v>4</v>
      </c>
      <c r="B5" s="7">
        <v>1</v>
      </c>
      <c r="C5" s="1"/>
      <c r="D5" s="15">
        <v>43054.687786620372</v>
      </c>
      <c r="E5" s="12">
        <f t="shared" ref="E5:E19" si="14">D5-(116*365+29)-365</f>
        <v>320.68778662037221</v>
      </c>
      <c r="F5" s="10">
        <f t="shared" ref="F5:F19" si="15">(E5-E4)*24</f>
        <v>6.4444444491527975E-2</v>
      </c>
      <c r="G5" s="21">
        <v>215</v>
      </c>
      <c r="H5" s="21">
        <v>292</v>
      </c>
      <c r="I5" s="23">
        <f t="shared" ref="I5:I88" si="16">H5-G5</f>
        <v>77</v>
      </c>
      <c r="J5" s="8">
        <f t="shared" ref="J5:J69" si="17">J4+I5</f>
        <v>195</v>
      </c>
      <c r="K5" s="17">
        <v>1709.8</v>
      </c>
      <c r="L5" s="10">
        <f t="shared" ref="L5:L89" si="18">K5*0.00689476</f>
        <v>11.788660647999999</v>
      </c>
      <c r="M5" s="17">
        <v>1711.4</v>
      </c>
      <c r="N5" s="10">
        <f t="shared" ref="N5:N89" si="19">M5*0.00689476</f>
        <v>11.799692264000001</v>
      </c>
      <c r="O5" s="17">
        <v>23.5</v>
      </c>
      <c r="P5" s="11">
        <f t="shared" ref="P5:P88" si="20">(101325*(I5/1000000))/($B$1*(O5+273.15))</f>
        <v>3.1633916558656103E-3</v>
      </c>
      <c r="Q5" s="13">
        <f t="shared" ref="Q5:Q8" si="21">Q4+P5</f>
        <v>8.0111866609583627E-3</v>
      </c>
      <c r="R5" s="8">
        <f t="shared" ref="R5:R19" si="22">Q5*1000</f>
        <v>8.0111866609583622</v>
      </c>
      <c r="S5" s="11">
        <f t="shared" si="13"/>
        <v>49.087111865499558</v>
      </c>
      <c r="T5" s="13">
        <f t="shared" si="0"/>
        <v>8.0111866609583627E-3</v>
      </c>
      <c r="U5" s="8">
        <v>0</v>
      </c>
      <c r="V5" s="8">
        <f t="shared" si="1"/>
        <v>0</v>
      </c>
      <c r="W5" s="13">
        <f>$T$88-T5</f>
        <v>8.7697468223142117E-2</v>
      </c>
      <c r="X5" s="11">
        <f t="shared" si="3"/>
        <v>16.940048330212523</v>
      </c>
      <c r="Y5" s="13">
        <f t="shared" si="4"/>
        <v>0.11511365899364849</v>
      </c>
      <c r="Z5" s="24">
        <f t="shared" si="5"/>
        <v>14.274093715212413</v>
      </c>
      <c r="AA5" s="24">
        <f t="shared" si="6"/>
        <v>15.68581726946419</v>
      </c>
      <c r="AB5" s="24">
        <f t="shared" si="7"/>
        <v>0</v>
      </c>
      <c r="AC5" s="24">
        <f t="shared" si="8"/>
        <v>0</v>
      </c>
      <c r="AD5" s="11">
        <f t="shared" si="9"/>
        <v>56.841974400323288</v>
      </c>
      <c r="AE5" s="24">
        <f t="shared" si="10"/>
        <v>0.63533415359444567</v>
      </c>
      <c r="AF5" s="24">
        <f t="shared" si="11"/>
        <v>0.17532352708486301</v>
      </c>
      <c r="AG5" s="24">
        <f t="shared" si="12"/>
        <v>0.18934231932069137</v>
      </c>
    </row>
    <row r="6" spans="1:35" x14ac:dyDescent="0.35">
      <c r="D6" s="15">
        <v>43054.690772731483</v>
      </c>
      <c r="E6" s="12">
        <f t="shared" si="14"/>
        <v>320.69077273148287</v>
      </c>
      <c r="F6" s="10">
        <f t="shared" si="15"/>
        <v>7.1666666655801237E-2</v>
      </c>
      <c r="G6" s="21">
        <v>100</v>
      </c>
      <c r="H6" s="21">
        <v>230</v>
      </c>
      <c r="I6" s="23">
        <f t="shared" si="16"/>
        <v>130</v>
      </c>
      <c r="J6" s="8">
        <f t="shared" si="17"/>
        <v>325</v>
      </c>
      <c r="K6" s="17">
        <v>1626.7</v>
      </c>
      <c r="L6" s="10">
        <f t="shared" si="18"/>
        <v>11.215706092</v>
      </c>
      <c r="M6" s="17">
        <v>1627.2</v>
      </c>
      <c r="N6" s="10">
        <f t="shared" si="19"/>
        <v>11.219153472</v>
      </c>
      <c r="O6" s="17">
        <v>23.5</v>
      </c>
      <c r="P6" s="11">
        <f t="shared" si="20"/>
        <v>5.3407911073055743E-3</v>
      </c>
      <c r="Q6" s="13">
        <f t="shared" si="21"/>
        <v>1.3351977768263936E-2</v>
      </c>
      <c r="R6" s="8">
        <f t="shared" si="22"/>
        <v>13.351977768263936</v>
      </c>
      <c r="S6" s="11">
        <f t="shared" si="13"/>
        <v>74.522666624864584</v>
      </c>
      <c r="T6" s="13">
        <f t="shared" si="0"/>
        <v>1.3351977768263936E-2</v>
      </c>
      <c r="U6" s="8">
        <v>0</v>
      </c>
      <c r="V6" s="8">
        <f t="shared" si="1"/>
        <v>0</v>
      </c>
      <c r="W6" s="13">
        <f t="shared" si="2"/>
        <v>8.2356677115836538E-2</v>
      </c>
      <c r="X6" s="11">
        <f t="shared" si="3"/>
        <v>16.73158164658031</v>
      </c>
      <c r="Y6" s="13">
        <f t="shared" si="4"/>
        <v>0.11511365899364849</v>
      </c>
      <c r="Z6" s="24">
        <f t="shared" si="5"/>
        <v>14.274093715212413</v>
      </c>
      <c r="AA6" s="24">
        <f t="shared" si="6"/>
        <v>15.68581726946419</v>
      </c>
      <c r="AB6" s="24">
        <f t="shared" si="7"/>
        <v>0</v>
      </c>
      <c r="AC6" s="24">
        <f t="shared" si="8"/>
        <v>0</v>
      </c>
      <c r="AD6" s="11">
        <f t="shared" si="9"/>
        <v>57.050441083955498</v>
      </c>
      <c r="AE6" s="24">
        <f t="shared" si="10"/>
        <v>0.63766422754763608</v>
      </c>
      <c r="AF6" s="24">
        <f t="shared" si="11"/>
        <v>0.17532352708486301</v>
      </c>
      <c r="AG6" s="24">
        <f t="shared" si="12"/>
        <v>0.18701224536750088</v>
      </c>
    </row>
    <row r="7" spans="1:35" x14ac:dyDescent="0.35">
      <c r="D7" s="15">
        <v>43054.693052847222</v>
      </c>
      <c r="E7" s="12">
        <f t="shared" si="14"/>
        <v>320.69305284722213</v>
      </c>
      <c r="F7" s="10">
        <f t="shared" si="15"/>
        <v>5.4722777742426842E-2</v>
      </c>
      <c r="G7" s="21">
        <v>230</v>
      </c>
      <c r="H7" s="21">
        <v>321</v>
      </c>
      <c r="I7" s="23">
        <f t="shared" si="16"/>
        <v>91</v>
      </c>
      <c r="J7" s="8">
        <f t="shared" si="17"/>
        <v>416</v>
      </c>
      <c r="K7" s="17">
        <v>1544.6</v>
      </c>
      <c r="L7" s="10">
        <f t="shared" si="18"/>
        <v>10.649646295999998</v>
      </c>
      <c r="M7" s="17">
        <v>1545.8</v>
      </c>
      <c r="N7" s="10">
        <f t="shared" si="19"/>
        <v>10.657920008</v>
      </c>
      <c r="O7" s="17">
        <v>23.5</v>
      </c>
      <c r="P7" s="11">
        <f t="shared" si="20"/>
        <v>3.7385537751139027E-3</v>
      </c>
      <c r="Q7" s="13">
        <f t="shared" si="21"/>
        <v>1.7090531543377838E-2</v>
      </c>
      <c r="R7" s="8">
        <f t="shared" si="22"/>
        <v>17.090531543377839</v>
      </c>
      <c r="S7" s="11">
        <f t="shared" si="13"/>
        <v>68.318055649711354</v>
      </c>
      <c r="T7" s="13">
        <f t="shared" si="0"/>
        <v>1.7090531543377838E-2</v>
      </c>
      <c r="U7" s="8">
        <v>0</v>
      </c>
      <c r="V7" s="8">
        <f t="shared" si="1"/>
        <v>0</v>
      </c>
      <c r="W7" s="13">
        <f t="shared" si="2"/>
        <v>7.8618123340722643E-2</v>
      </c>
      <c r="X7" s="11">
        <f t="shared" si="3"/>
        <v>16.813126740463392</v>
      </c>
      <c r="Y7" s="13">
        <f t="shared" si="4"/>
        <v>0.11511365899364849</v>
      </c>
      <c r="Z7" s="24">
        <f t="shared" si="5"/>
        <v>14.274093715212413</v>
      </c>
      <c r="AA7" s="24">
        <f t="shared" si="6"/>
        <v>15.68581726946419</v>
      </c>
      <c r="AB7" s="24">
        <f t="shared" si="7"/>
        <v>0</v>
      </c>
      <c r="AC7" s="24">
        <f t="shared" si="8"/>
        <v>0</v>
      </c>
      <c r="AD7" s="11">
        <f t="shared" si="9"/>
        <v>56.968895990072419</v>
      </c>
      <c r="AE7" s="24">
        <f t="shared" si="10"/>
        <v>0.6367527816707369</v>
      </c>
      <c r="AF7" s="24">
        <f t="shared" si="11"/>
        <v>0.17532352708486301</v>
      </c>
      <c r="AG7" s="24">
        <f t="shared" si="12"/>
        <v>0.18792369124440014</v>
      </c>
    </row>
    <row r="8" spans="1:35" x14ac:dyDescent="0.35">
      <c r="D8" s="15">
        <v>43054.695344525462</v>
      </c>
      <c r="E8" s="12">
        <f t="shared" si="14"/>
        <v>320.69534452546213</v>
      </c>
      <c r="F8" s="10">
        <f t="shared" si="15"/>
        <v>5.500027775997296E-2</v>
      </c>
      <c r="G8" s="21">
        <v>321</v>
      </c>
      <c r="H8" s="21">
        <v>412</v>
      </c>
      <c r="I8" s="23">
        <f t="shared" si="16"/>
        <v>91</v>
      </c>
      <c r="J8" s="8">
        <f t="shared" si="17"/>
        <v>507</v>
      </c>
      <c r="K8" s="17">
        <v>1463.9</v>
      </c>
      <c r="L8" s="10">
        <f t="shared" si="18"/>
        <v>10.093239164</v>
      </c>
      <c r="M8" s="17">
        <v>1466</v>
      </c>
      <c r="N8" s="10">
        <f t="shared" si="19"/>
        <v>10.107718159999999</v>
      </c>
      <c r="O8" s="17">
        <v>23.5</v>
      </c>
      <c r="P8" s="11">
        <f t="shared" si="20"/>
        <v>3.7385537751139027E-3</v>
      </c>
      <c r="Q8" s="13">
        <f t="shared" si="21"/>
        <v>2.0829085318491741E-2</v>
      </c>
      <c r="R8" s="8">
        <f t="shared" si="22"/>
        <v>20.829085318491739</v>
      </c>
      <c r="S8" s="11">
        <f t="shared" si="13"/>
        <v>67.973361724268884</v>
      </c>
      <c r="T8" s="13">
        <f t="shared" si="0"/>
        <v>2.0829085318491741E-2</v>
      </c>
      <c r="U8" s="8">
        <v>0</v>
      </c>
      <c r="V8" s="8">
        <f t="shared" si="1"/>
        <v>0</v>
      </c>
      <c r="W8" s="13">
        <f t="shared" si="2"/>
        <v>7.4879569565608733E-2</v>
      </c>
      <c r="X8" s="11">
        <f t="shared" si="3"/>
        <v>16.885288523534211</v>
      </c>
      <c r="Y8" s="13">
        <f t="shared" si="4"/>
        <v>0.11511365899364849</v>
      </c>
      <c r="Z8" s="24">
        <f t="shared" si="5"/>
        <v>14.274093715212413</v>
      </c>
      <c r="AA8" s="24">
        <f t="shared" si="6"/>
        <v>15.68581726946419</v>
      </c>
      <c r="AB8" s="24">
        <f t="shared" si="7"/>
        <v>0</v>
      </c>
      <c r="AC8" s="24">
        <f t="shared" si="8"/>
        <v>0</v>
      </c>
      <c r="AD8" s="11">
        <f t="shared" si="9"/>
        <v>56.896734207001593</v>
      </c>
      <c r="AE8" s="24">
        <f t="shared" si="10"/>
        <v>0.6359462149416103</v>
      </c>
      <c r="AF8" s="24">
        <f t="shared" si="11"/>
        <v>0.17532352708486301</v>
      </c>
      <c r="AG8" s="24">
        <f t="shared" si="12"/>
        <v>0.18873025797352672</v>
      </c>
    </row>
    <row r="9" spans="1:35" x14ac:dyDescent="0.35">
      <c r="D9" s="15">
        <v>43054.69853898148</v>
      </c>
      <c r="E9" s="12">
        <f t="shared" si="14"/>
        <v>320.69853898147994</v>
      </c>
      <c r="F9" s="10">
        <f t="shared" si="15"/>
        <v>7.6666944427415729E-2</v>
      </c>
      <c r="G9" s="21">
        <v>100</v>
      </c>
      <c r="H9" s="21">
        <v>171</v>
      </c>
      <c r="I9" s="23">
        <f t="shared" si="16"/>
        <v>71</v>
      </c>
      <c r="J9" s="8">
        <f t="shared" si="17"/>
        <v>578</v>
      </c>
      <c r="K9" s="17">
        <v>1345.7</v>
      </c>
      <c r="L9" s="10">
        <f t="shared" si="18"/>
        <v>9.2782785319999999</v>
      </c>
      <c r="M9" s="17">
        <v>1322.9</v>
      </c>
      <c r="N9" s="10">
        <f t="shared" si="19"/>
        <v>9.121078004000001</v>
      </c>
      <c r="O9" s="17">
        <v>23.6</v>
      </c>
      <c r="P9" s="11">
        <f t="shared" si="20"/>
        <v>2.9159106583043514E-3</v>
      </c>
      <c r="Q9" s="13">
        <f t="shared" ref="Q9:Q11" si="23">Q8+P9</f>
        <v>2.3744995976796093E-2</v>
      </c>
      <c r="R9" s="8">
        <f t="shared" si="22"/>
        <v>23.744995976796094</v>
      </c>
      <c r="S9" s="11">
        <f t="shared" si="13"/>
        <v>38.033479488216514</v>
      </c>
      <c r="T9" s="13">
        <f t="shared" si="0"/>
        <v>2.3744995976796093E-2</v>
      </c>
      <c r="U9" s="8">
        <v>0</v>
      </c>
      <c r="V9" s="8">
        <f t="shared" si="1"/>
        <v>0</v>
      </c>
      <c r="W9" s="13">
        <f t="shared" si="2"/>
        <v>7.1963658907304384E-2</v>
      </c>
      <c r="X9" s="11">
        <f t="shared" si="3"/>
        <v>17.983132201001986</v>
      </c>
      <c r="Y9" s="13">
        <f t="shared" si="4"/>
        <v>0.11511365899364849</v>
      </c>
      <c r="Z9" s="24">
        <f t="shared" si="5"/>
        <v>14.274093715212413</v>
      </c>
      <c r="AA9" s="24">
        <f t="shared" si="6"/>
        <v>15.68581726946419</v>
      </c>
      <c r="AB9" s="24">
        <f t="shared" si="7"/>
        <v>0</v>
      </c>
      <c r="AC9" s="24">
        <f t="shared" si="8"/>
        <v>0</v>
      </c>
      <c r="AD9" s="11">
        <f t="shared" si="9"/>
        <v>55.798890529533828</v>
      </c>
      <c r="AE9" s="24">
        <f t="shared" si="10"/>
        <v>0.62367539586888243</v>
      </c>
      <c r="AF9" s="24">
        <f t="shared" si="11"/>
        <v>0.17532352708486301</v>
      </c>
      <c r="AG9" s="24">
        <f t="shared" si="12"/>
        <v>0.20100107704625469</v>
      </c>
    </row>
    <row r="10" spans="1:35" x14ac:dyDescent="0.35">
      <c r="D10" s="15">
        <v>43054.700749618052</v>
      </c>
      <c r="E10" s="12">
        <f t="shared" si="14"/>
        <v>320.70074961805221</v>
      </c>
      <c r="F10" s="10">
        <f t="shared" si="15"/>
        <v>5.3055277734529227E-2</v>
      </c>
      <c r="G10" s="21">
        <v>171</v>
      </c>
      <c r="H10" s="21">
        <v>282</v>
      </c>
      <c r="I10" s="23">
        <f t="shared" si="16"/>
        <v>111</v>
      </c>
      <c r="J10" s="8">
        <f t="shared" si="17"/>
        <v>689</v>
      </c>
      <c r="K10" s="17">
        <v>1263.5999999999999</v>
      </c>
      <c r="L10" s="10">
        <f t="shared" si="18"/>
        <v>8.7122187359999987</v>
      </c>
      <c r="M10" s="17">
        <v>1274.8</v>
      </c>
      <c r="N10" s="10">
        <f t="shared" si="19"/>
        <v>8.7894400479999995</v>
      </c>
      <c r="O10" s="17">
        <v>23.6</v>
      </c>
      <c r="P10" s="11">
        <f t="shared" si="20"/>
        <v>4.5586772263631406E-3</v>
      </c>
      <c r="Q10" s="13">
        <f t="shared" si="23"/>
        <v>2.8303673203159234E-2</v>
      </c>
      <c r="R10" s="8">
        <f t="shared" si="22"/>
        <v>28.303673203159235</v>
      </c>
      <c r="S10" s="11">
        <f t="shared" si="13"/>
        <v>85.923162049461482</v>
      </c>
      <c r="T10" s="13">
        <f t="shared" si="0"/>
        <v>2.8303673203159234E-2</v>
      </c>
      <c r="U10" s="8">
        <v>0</v>
      </c>
      <c r="V10" s="8">
        <f t="shared" si="1"/>
        <v>0</v>
      </c>
      <c r="W10" s="13">
        <f t="shared" si="2"/>
        <v>6.7404981680941251E-2</v>
      </c>
      <c r="X10" s="11">
        <f t="shared" si="3"/>
        <v>17.479502080014527</v>
      </c>
      <c r="Y10" s="13">
        <f t="shared" si="4"/>
        <v>0.11511365899364849</v>
      </c>
      <c r="Z10" s="24">
        <f t="shared" si="5"/>
        <v>14.274093715212413</v>
      </c>
      <c r="AA10" s="24">
        <f t="shared" si="6"/>
        <v>15.68581726946419</v>
      </c>
      <c r="AB10" s="24">
        <f t="shared" si="7"/>
        <v>0</v>
      </c>
      <c r="AC10" s="24">
        <f t="shared" si="8"/>
        <v>0</v>
      </c>
      <c r="AD10" s="11">
        <f t="shared" si="9"/>
        <v>56.302520650521281</v>
      </c>
      <c r="AE10" s="24">
        <f t="shared" si="10"/>
        <v>0.62930457078790858</v>
      </c>
      <c r="AF10" s="24">
        <f t="shared" si="11"/>
        <v>0.17532352708486301</v>
      </c>
      <c r="AG10" s="24">
        <f t="shared" si="12"/>
        <v>0.19537190212722838</v>
      </c>
    </row>
    <row r="11" spans="1:35" x14ac:dyDescent="0.35">
      <c r="D11" s="15">
        <v>43054.702161666668</v>
      </c>
      <c r="E11" s="12">
        <f t="shared" si="14"/>
        <v>320.70216166666796</v>
      </c>
      <c r="F11" s="10">
        <f t="shared" si="15"/>
        <v>3.3889166777953506E-2</v>
      </c>
      <c r="G11" s="21">
        <v>282</v>
      </c>
      <c r="H11" s="21">
        <v>383</v>
      </c>
      <c r="I11" s="23">
        <f t="shared" si="16"/>
        <v>101</v>
      </c>
      <c r="J11" s="8">
        <f t="shared" si="17"/>
        <v>790</v>
      </c>
      <c r="K11" s="17">
        <v>1187.2</v>
      </c>
      <c r="L11" s="10">
        <f t="shared" si="18"/>
        <v>8.1854590720000004</v>
      </c>
      <c r="M11" s="17">
        <v>1230.8</v>
      </c>
      <c r="N11" s="10">
        <f t="shared" si="19"/>
        <v>8.4860706079999986</v>
      </c>
      <c r="O11" s="17">
        <v>23.6</v>
      </c>
      <c r="P11" s="11">
        <f t="shared" si="20"/>
        <v>4.1479855843484428E-3</v>
      </c>
      <c r="Q11" s="13">
        <f t="shared" si="23"/>
        <v>3.2451658787507678E-2</v>
      </c>
      <c r="R11" s="8">
        <f t="shared" si="22"/>
        <v>32.451658787507675</v>
      </c>
      <c r="S11" s="11">
        <f t="shared" si="13"/>
        <v>122.39857095120149</v>
      </c>
      <c r="T11" s="13">
        <f t="shared" si="0"/>
        <v>3.2451658787507678E-2</v>
      </c>
      <c r="U11" s="8">
        <v>0</v>
      </c>
      <c r="V11" s="8">
        <f t="shared" si="1"/>
        <v>0</v>
      </c>
      <c r="W11" s="13">
        <f t="shared" si="2"/>
        <v>6.3256996096592799E-2</v>
      </c>
      <c r="X11" s="11">
        <f t="shared" si="3"/>
        <v>16.990266616896616</v>
      </c>
      <c r="Y11" s="13">
        <f t="shared" si="4"/>
        <v>0.11511365899364849</v>
      </c>
      <c r="Z11" s="24">
        <f t="shared" si="5"/>
        <v>14.274093715212413</v>
      </c>
      <c r="AA11" s="24">
        <f t="shared" si="6"/>
        <v>15.68581726946419</v>
      </c>
      <c r="AB11" s="24">
        <f t="shared" si="7"/>
        <v>0</v>
      </c>
      <c r="AC11" s="24">
        <f t="shared" si="8"/>
        <v>0</v>
      </c>
      <c r="AD11" s="11">
        <f t="shared" si="9"/>
        <v>56.791756113639188</v>
      </c>
      <c r="AE11" s="24">
        <f t="shared" si="10"/>
        <v>0.63477285372754266</v>
      </c>
      <c r="AF11" s="24">
        <f t="shared" si="11"/>
        <v>0.17532352708486301</v>
      </c>
      <c r="AG11" s="24">
        <f t="shared" si="12"/>
        <v>0.1899036191875943</v>
      </c>
    </row>
    <row r="12" spans="1:35" x14ac:dyDescent="0.35">
      <c r="D12" s="15">
        <v>43054.703828344907</v>
      </c>
      <c r="E12" s="12">
        <f t="shared" si="14"/>
        <v>320.70382834490738</v>
      </c>
      <c r="F12" s="10">
        <f t="shared" si="15"/>
        <v>4.0000277746003121E-2</v>
      </c>
      <c r="G12" s="21">
        <v>100</v>
      </c>
      <c r="H12" s="21">
        <v>202</v>
      </c>
      <c r="I12" s="23">
        <f t="shared" si="16"/>
        <v>102</v>
      </c>
      <c r="J12" s="8">
        <f t="shared" si="17"/>
        <v>892</v>
      </c>
      <c r="K12" s="17">
        <v>1111.0999999999999</v>
      </c>
      <c r="L12" s="10">
        <f t="shared" si="18"/>
        <v>7.6607678359999989</v>
      </c>
      <c r="M12" s="17">
        <v>1184</v>
      </c>
      <c r="N12" s="10">
        <f t="shared" si="19"/>
        <v>8.1633958399999997</v>
      </c>
      <c r="O12" s="17">
        <v>23.6</v>
      </c>
      <c r="P12" s="11">
        <f t="shared" si="20"/>
        <v>4.1890547485499132E-3</v>
      </c>
      <c r="Q12" s="13">
        <f t="shared" ref="Q12:Q15" si="24">Q11+P12</f>
        <v>3.6640713536057593E-2</v>
      </c>
      <c r="R12" s="8">
        <f t="shared" si="22"/>
        <v>36.640713536057589</v>
      </c>
      <c r="S12" s="11">
        <f t="shared" si="13"/>
        <v>104.72564153553881</v>
      </c>
      <c r="T12" s="13">
        <f t="shared" si="0"/>
        <v>3.6640713536057593E-2</v>
      </c>
      <c r="U12" s="8">
        <v>0</v>
      </c>
      <c r="V12" s="8">
        <f t="shared" si="1"/>
        <v>0</v>
      </c>
      <c r="W12" s="13">
        <f t="shared" si="2"/>
        <v>5.9067941348042885E-2</v>
      </c>
      <c r="X12" s="11">
        <f t="shared" si="3"/>
        <v>16.492224939858531</v>
      </c>
      <c r="Y12" s="13">
        <f t="shared" si="4"/>
        <v>0.11511365899364849</v>
      </c>
      <c r="Z12" s="24">
        <f t="shared" si="5"/>
        <v>14.274093715212413</v>
      </c>
      <c r="AA12" s="24">
        <f t="shared" si="6"/>
        <v>15.68581726946419</v>
      </c>
      <c r="AB12" s="24">
        <f t="shared" si="7"/>
        <v>0</v>
      </c>
      <c r="AC12" s="24">
        <f t="shared" si="8"/>
        <v>0</v>
      </c>
      <c r="AD12" s="11">
        <f t="shared" si="9"/>
        <v>57.289797790677277</v>
      </c>
      <c r="AE12" s="24">
        <f t="shared" si="10"/>
        <v>0.64033956548718829</v>
      </c>
      <c r="AF12" s="24">
        <f t="shared" si="11"/>
        <v>0.17532352708486301</v>
      </c>
      <c r="AG12" s="24">
        <f t="shared" si="12"/>
        <v>0.18433690742794875</v>
      </c>
    </row>
    <row r="13" spans="1:35" x14ac:dyDescent="0.35">
      <c r="D13" s="15">
        <v>43054.704823715278</v>
      </c>
      <c r="E13" s="12">
        <f t="shared" si="14"/>
        <v>320.7048237152776</v>
      </c>
      <c r="F13" s="10">
        <f t="shared" si="15"/>
        <v>2.3888888885267079E-2</v>
      </c>
      <c r="G13" s="21">
        <v>202</v>
      </c>
      <c r="H13" s="21">
        <v>274</v>
      </c>
      <c r="I13" s="23">
        <f t="shared" si="16"/>
        <v>72</v>
      </c>
      <c r="J13" s="8">
        <f t="shared" si="17"/>
        <v>964</v>
      </c>
      <c r="K13" s="17">
        <v>1041.44</v>
      </c>
      <c r="L13" s="10">
        <f t="shared" si="18"/>
        <v>7.1804788544000004</v>
      </c>
      <c r="M13" s="17">
        <v>1158.9000000000001</v>
      </c>
      <c r="N13" s="10">
        <f t="shared" si="19"/>
        <v>7.9903373640000002</v>
      </c>
      <c r="O13" s="17">
        <v>23.6</v>
      </c>
      <c r="P13" s="11">
        <f t="shared" si="20"/>
        <v>2.9569798225058206E-3</v>
      </c>
      <c r="Q13" s="13">
        <f t="shared" si="24"/>
        <v>3.9597693358563411E-2</v>
      </c>
      <c r="R13" s="8">
        <f t="shared" si="22"/>
        <v>39.597693358563411</v>
      </c>
      <c r="S13" s="11">
        <f t="shared" si="13"/>
        <v>123.78055072831243</v>
      </c>
      <c r="T13" s="13">
        <f t="shared" si="0"/>
        <v>3.9597693358563411E-2</v>
      </c>
      <c r="U13" s="8">
        <v>0</v>
      </c>
      <c r="V13" s="8">
        <f t="shared" si="1"/>
        <v>0</v>
      </c>
      <c r="W13" s="13">
        <f t="shared" si="2"/>
        <v>5.6110961525537066E-2</v>
      </c>
      <c r="X13" s="11">
        <f t="shared" si="3"/>
        <v>16.005928223521607</v>
      </c>
      <c r="Y13" s="13">
        <f t="shared" si="4"/>
        <v>0.11511365899364849</v>
      </c>
      <c r="Z13" s="24">
        <f t="shared" si="5"/>
        <v>14.274093715212413</v>
      </c>
      <c r="AA13" s="24">
        <f t="shared" si="6"/>
        <v>15.68581726946419</v>
      </c>
      <c r="AB13" s="24">
        <f t="shared" si="7"/>
        <v>0</v>
      </c>
      <c r="AC13" s="24">
        <f t="shared" si="8"/>
        <v>0</v>
      </c>
      <c r="AD13" s="11">
        <f t="shared" si="9"/>
        <v>57.7760945070142</v>
      </c>
      <c r="AE13" s="24">
        <f t="shared" si="10"/>
        <v>0.64577500146437206</v>
      </c>
      <c r="AF13" s="24">
        <f t="shared" si="11"/>
        <v>0.17532352708486301</v>
      </c>
      <c r="AG13" s="24">
        <f t="shared" si="12"/>
        <v>0.17890147145076496</v>
      </c>
    </row>
    <row r="14" spans="1:35" x14ac:dyDescent="0.35">
      <c r="D14" s="15">
        <v>43054.706791319448</v>
      </c>
      <c r="E14" s="12">
        <f t="shared" si="14"/>
        <v>320.7067913194478</v>
      </c>
      <c r="F14" s="10">
        <f t="shared" si="15"/>
        <v>4.7222500084899366E-2</v>
      </c>
      <c r="G14" s="21">
        <v>274</v>
      </c>
      <c r="H14" s="21">
        <v>352</v>
      </c>
      <c r="I14" s="23">
        <f t="shared" si="16"/>
        <v>78</v>
      </c>
      <c r="J14" s="8">
        <f t="shared" si="17"/>
        <v>1042</v>
      </c>
      <c r="K14" s="17">
        <v>978.5</v>
      </c>
      <c r="L14" s="10">
        <f t="shared" si="18"/>
        <v>6.7465226600000001</v>
      </c>
      <c r="M14" s="17">
        <v>1098.5</v>
      </c>
      <c r="N14" s="10">
        <f t="shared" si="19"/>
        <v>7.5738938600000001</v>
      </c>
      <c r="O14" s="17">
        <v>23.6</v>
      </c>
      <c r="P14" s="11">
        <f t="shared" si="20"/>
        <v>3.2033948077146391E-3</v>
      </c>
      <c r="Q14" s="13">
        <f t="shared" si="24"/>
        <v>4.2801088166278048E-2</v>
      </c>
      <c r="R14" s="8">
        <f t="shared" si="22"/>
        <v>42.801088166278049</v>
      </c>
      <c r="S14" s="11">
        <f t="shared" si="13"/>
        <v>67.836196769662536</v>
      </c>
      <c r="T14" s="13">
        <f t="shared" si="0"/>
        <v>4.2801088166278048E-2</v>
      </c>
      <c r="U14" s="8">
        <v>0</v>
      </c>
      <c r="V14" s="8">
        <f t="shared" si="1"/>
        <v>0</v>
      </c>
      <c r="W14" s="13">
        <f t="shared" si="2"/>
        <v>5.290756671782243E-2</v>
      </c>
      <c r="X14" s="11">
        <f t="shared" si="3"/>
        <v>15.921971565898749</v>
      </c>
      <c r="Y14" s="13">
        <f t="shared" si="4"/>
        <v>0.11511365899364849</v>
      </c>
      <c r="Z14" s="24">
        <f t="shared" si="5"/>
        <v>14.274093715212413</v>
      </c>
      <c r="AA14" s="24">
        <f t="shared" si="6"/>
        <v>15.68581726946419</v>
      </c>
      <c r="AB14" s="24">
        <f t="shared" si="7"/>
        <v>0</v>
      </c>
      <c r="AC14" s="24">
        <f t="shared" si="8"/>
        <v>0</v>
      </c>
      <c r="AD14" s="11">
        <f t="shared" si="9"/>
        <v>57.860051164637063</v>
      </c>
      <c r="AE14" s="24">
        <f t="shared" si="10"/>
        <v>0.64671340187308723</v>
      </c>
      <c r="AF14" s="24">
        <f t="shared" si="11"/>
        <v>0.17532352708486301</v>
      </c>
      <c r="AG14" s="24">
        <f t="shared" si="12"/>
        <v>0.17796307104204986</v>
      </c>
    </row>
    <row r="15" spans="1:35" x14ac:dyDescent="0.35">
      <c r="D15" s="15">
        <v>43054.709696423612</v>
      </c>
      <c r="E15" s="12">
        <f t="shared" si="14"/>
        <v>320.7096964236116</v>
      </c>
      <c r="F15" s="10">
        <f t="shared" si="15"/>
        <v>6.9722499931231141E-2</v>
      </c>
      <c r="G15" s="21">
        <v>352</v>
      </c>
      <c r="H15" s="21">
        <v>423</v>
      </c>
      <c r="I15" s="23">
        <f t="shared" si="16"/>
        <v>71</v>
      </c>
      <c r="J15" s="8">
        <f t="shared" si="17"/>
        <v>1113</v>
      </c>
      <c r="K15" s="17">
        <v>918.2</v>
      </c>
      <c r="L15" s="10">
        <f t="shared" si="18"/>
        <v>6.3307686319999998</v>
      </c>
      <c r="M15" s="17">
        <v>918.56</v>
      </c>
      <c r="N15" s="10">
        <f t="shared" si="19"/>
        <v>6.3332507455999991</v>
      </c>
      <c r="O15" s="17">
        <v>23.6</v>
      </c>
      <c r="P15" s="11">
        <f t="shared" si="20"/>
        <v>2.9159106583043514E-3</v>
      </c>
      <c r="Q15" s="13">
        <f t="shared" si="24"/>
        <v>4.5716998824582397E-2</v>
      </c>
      <c r="R15" s="8">
        <f t="shared" si="22"/>
        <v>45.716998824582397</v>
      </c>
      <c r="S15" s="11">
        <f t="shared" si="13"/>
        <v>41.821659595975177</v>
      </c>
      <c r="T15" s="13">
        <f t="shared" si="0"/>
        <v>4.5716998824582397E-2</v>
      </c>
      <c r="U15" s="8">
        <v>0</v>
      </c>
      <c r="V15" s="8">
        <f t="shared" si="1"/>
        <v>0</v>
      </c>
      <c r="W15" s="13">
        <f t="shared" si="2"/>
        <v>4.999165605951808E-2</v>
      </c>
      <c r="X15" s="11">
        <f t="shared" si="3"/>
        <v>17.991572002203618</v>
      </c>
      <c r="Y15" s="13">
        <f t="shared" si="4"/>
        <v>0.11511365899364849</v>
      </c>
      <c r="Z15" s="24">
        <f t="shared" si="5"/>
        <v>14.274093715212413</v>
      </c>
      <c r="AA15" s="24">
        <f t="shared" si="6"/>
        <v>15.68581726946419</v>
      </c>
      <c r="AB15" s="24">
        <f t="shared" si="7"/>
        <v>0</v>
      </c>
      <c r="AC15" s="24">
        <f t="shared" si="8"/>
        <v>0</v>
      </c>
      <c r="AD15" s="11">
        <f t="shared" si="9"/>
        <v>55.790450728332196</v>
      </c>
      <c r="AE15" s="24">
        <f t="shared" si="10"/>
        <v>0.62358106251734924</v>
      </c>
      <c r="AF15" s="24">
        <f t="shared" si="11"/>
        <v>0.17532352708486301</v>
      </c>
      <c r="AG15" s="24">
        <f t="shared" si="12"/>
        <v>0.20109541039778783</v>
      </c>
    </row>
    <row r="16" spans="1:35" x14ac:dyDescent="0.35">
      <c r="D16" s="15">
        <v>43054.711536712966</v>
      </c>
      <c r="E16" s="12">
        <f t="shared" si="14"/>
        <v>320.71153671296634</v>
      </c>
      <c r="F16" s="10">
        <f t="shared" si="15"/>
        <v>4.4166944513563067E-2</v>
      </c>
      <c r="G16" s="21">
        <v>100</v>
      </c>
      <c r="H16" s="21">
        <v>117</v>
      </c>
      <c r="I16" s="23">
        <f t="shared" si="16"/>
        <v>17</v>
      </c>
      <c r="J16" s="8">
        <f t="shared" si="17"/>
        <v>1130</v>
      </c>
      <c r="K16" s="17">
        <v>856</v>
      </c>
      <c r="L16" s="10">
        <f t="shared" si="18"/>
        <v>5.9019145599999998</v>
      </c>
      <c r="M16" s="17">
        <v>899.4</v>
      </c>
      <c r="N16" s="10">
        <f t="shared" si="19"/>
        <v>6.2011471439999992</v>
      </c>
      <c r="O16" s="17">
        <v>23.6</v>
      </c>
      <c r="P16" s="11">
        <f t="shared" si="20"/>
        <v>6.9817579142498543E-4</v>
      </c>
      <c r="Q16" s="13">
        <f t="shared" ref="Q16:Q19" si="25">Q15+P16</f>
        <v>4.6415174616007381E-2</v>
      </c>
      <c r="R16" s="8">
        <f t="shared" si="22"/>
        <v>46.415174616007377</v>
      </c>
      <c r="S16" s="11">
        <f t="shared" si="13"/>
        <v>15.807654324165105</v>
      </c>
      <c r="T16" s="13">
        <f t="shared" si="0"/>
        <v>4.6415174616007381E-2</v>
      </c>
      <c r="U16" s="8">
        <v>0</v>
      </c>
      <c r="V16" s="8">
        <f t="shared" si="1"/>
        <v>0</v>
      </c>
      <c r="W16" s="13">
        <f t="shared" si="2"/>
        <v>4.9293480268093097E-2</v>
      </c>
      <c r="X16" s="11">
        <f t="shared" si="3"/>
        <v>18.118227790152897</v>
      </c>
      <c r="Y16" s="13">
        <f t="shared" si="4"/>
        <v>0.11511365899364849</v>
      </c>
      <c r="Z16" s="24">
        <f t="shared" si="5"/>
        <v>14.274093715212413</v>
      </c>
      <c r="AA16" s="24">
        <f t="shared" si="6"/>
        <v>15.68581726946419</v>
      </c>
      <c r="AB16" s="24">
        <f t="shared" si="7"/>
        <v>0</v>
      </c>
      <c r="AC16" s="24">
        <f t="shared" si="8"/>
        <v>0</v>
      </c>
      <c r="AD16" s="11">
        <f t="shared" si="9"/>
        <v>55.663794940382907</v>
      </c>
      <c r="AE16" s="24">
        <f t="shared" si="10"/>
        <v>0.62216540536110976</v>
      </c>
      <c r="AF16" s="24">
        <f t="shared" si="11"/>
        <v>0.17532352708486301</v>
      </c>
      <c r="AG16" s="24">
        <f t="shared" si="12"/>
        <v>0.2025110675540272</v>
      </c>
    </row>
    <row r="17" spans="4:33" x14ac:dyDescent="0.35">
      <c r="D17" s="15">
        <v>43054.71271728009</v>
      </c>
      <c r="E17" s="12">
        <f t="shared" si="14"/>
        <v>320.71271728009015</v>
      </c>
      <c r="F17" s="10">
        <f t="shared" si="15"/>
        <v>2.8333610971458256E-2</v>
      </c>
      <c r="G17" s="21">
        <v>117</v>
      </c>
      <c r="H17" s="21">
        <v>139</v>
      </c>
      <c r="I17" s="23">
        <f t="shared" si="16"/>
        <v>22</v>
      </c>
      <c r="J17" s="8">
        <f t="shared" si="17"/>
        <v>1152</v>
      </c>
      <c r="K17" s="17">
        <v>848.6</v>
      </c>
      <c r="L17" s="10">
        <f t="shared" si="18"/>
        <v>5.8508933360000004</v>
      </c>
      <c r="M17" s="17">
        <v>890.2</v>
      </c>
      <c r="N17" s="10">
        <f t="shared" si="19"/>
        <v>6.1377153519999998</v>
      </c>
      <c r="O17" s="17">
        <v>23.6</v>
      </c>
      <c r="P17" s="11">
        <f t="shared" si="20"/>
        <v>9.0352161243233402E-4</v>
      </c>
      <c r="Q17" s="13">
        <f t="shared" si="25"/>
        <v>4.7318696228439712E-2</v>
      </c>
      <c r="R17" s="8">
        <f t="shared" si="22"/>
        <v>47.318696228439713</v>
      </c>
      <c r="S17" s="11">
        <f t="shared" si="13"/>
        <v>31.888685608851365</v>
      </c>
      <c r="T17" s="13">
        <f t="shared" si="0"/>
        <v>4.7318696228439712E-2</v>
      </c>
      <c r="U17" s="8">
        <v>0</v>
      </c>
      <c r="V17" s="8">
        <f t="shared" si="1"/>
        <v>0</v>
      </c>
      <c r="W17" s="13">
        <f t="shared" si="2"/>
        <v>4.8389958655660766E-2</v>
      </c>
      <c r="X17" s="11">
        <f t="shared" si="3"/>
        <v>17.969946250049933</v>
      </c>
      <c r="Y17" s="13">
        <f t="shared" si="4"/>
        <v>0.11511365899364849</v>
      </c>
      <c r="Z17" s="24">
        <f t="shared" si="5"/>
        <v>14.274093715212413</v>
      </c>
      <c r="AA17" s="24">
        <f t="shared" si="6"/>
        <v>15.68581726946419</v>
      </c>
      <c r="AB17" s="24">
        <f t="shared" si="7"/>
        <v>0</v>
      </c>
      <c r="AC17" s="24">
        <f t="shared" si="8"/>
        <v>0</v>
      </c>
      <c r="AD17" s="11">
        <f t="shared" si="9"/>
        <v>55.812076480485878</v>
      </c>
      <c r="AE17" s="24">
        <f t="shared" si="10"/>
        <v>0.62382277788852258</v>
      </c>
      <c r="AF17" s="24">
        <f t="shared" si="11"/>
        <v>0.17532352708486301</v>
      </c>
      <c r="AG17" s="24">
        <f t="shared" si="12"/>
        <v>0.2008536950266144</v>
      </c>
    </row>
    <row r="18" spans="4:33" x14ac:dyDescent="0.35">
      <c r="D18" s="15">
        <v>43054.713631620369</v>
      </c>
      <c r="E18" s="12">
        <f t="shared" si="14"/>
        <v>320.71363162036869</v>
      </c>
      <c r="F18" s="10">
        <f t="shared" si="15"/>
        <v>2.1944166684988886E-2</v>
      </c>
      <c r="G18" s="21">
        <v>139</v>
      </c>
      <c r="H18" s="21">
        <v>156</v>
      </c>
      <c r="I18" s="23">
        <f t="shared" si="16"/>
        <v>17</v>
      </c>
      <c r="J18" s="8">
        <f t="shared" si="17"/>
        <v>1169</v>
      </c>
      <c r="K18" s="17">
        <v>838</v>
      </c>
      <c r="L18" s="10">
        <f t="shared" si="18"/>
        <v>5.7778088800000003</v>
      </c>
      <c r="M18" s="17">
        <v>884</v>
      </c>
      <c r="N18" s="10">
        <f t="shared" si="19"/>
        <v>6.0949678399999998</v>
      </c>
      <c r="O18" s="17">
        <v>23.6</v>
      </c>
      <c r="P18" s="11">
        <f t="shared" si="20"/>
        <v>6.9817579142498543E-4</v>
      </c>
      <c r="Q18" s="13">
        <f t="shared" si="25"/>
        <v>4.8016872019864695E-2</v>
      </c>
      <c r="R18" s="8">
        <f t="shared" si="22"/>
        <v>48.016872019864692</v>
      </c>
      <c r="S18" s="11">
        <f t="shared" si="13"/>
        <v>31.816008392908316</v>
      </c>
      <c r="T18" s="13">
        <f t="shared" si="0"/>
        <v>4.8016872019864695E-2</v>
      </c>
      <c r="U18" s="8">
        <v>0</v>
      </c>
      <c r="V18" s="8">
        <f t="shared" si="1"/>
        <v>0</v>
      </c>
      <c r="W18" s="13">
        <f t="shared" si="2"/>
        <v>4.7691782864235782E-2</v>
      </c>
      <c r="X18" s="11">
        <f t="shared" si="3"/>
        <v>17.834888968228292</v>
      </c>
      <c r="Y18" s="13">
        <f t="shared" si="4"/>
        <v>0.11511365899364849</v>
      </c>
      <c r="Z18" s="24">
        <f t="shared" si="5"/>
        <v>14.274093715212413</v>
      </c>
      <c r="AA18" s="24">
        <f t="shared" si="6"/>
        <v>15.68581726946419</v>
      </c>
      <c r="AB18" s="24">
        <f t="shared" si="7"/>
        <v>0</v>
      </c>
      <c r="AC18" s="24">
        <f t="shared" si="8"/>
        <v>0</v>
      </c>
      <c r="AD18" s="11">
        <f t="shared" si="9"/>
        <v>55.947133762307523</v>
      </c>
      <c r="AE18" s="24">
        <f t="shared" si="10"/>
        <v>0.62533234022758932</v>
      </c>
      <c r="AF18" s="24">
        <f t="shared" si="11"/>
        <v>0.17532352708486301</v>
      </c>
      <c r="AG18" s="24">
        <f t="shared" si="12"/>
        <v>0.19934413268754775</v>
      </c>
    </row>
    <row r="19" spans="4:33" x14ac:dyDescent="0.35">
      <c r="D19" s="15">
        <v>43054.714534398146</v>
      </c>
      <c r="E19" s="12">
        <f t="shared" si="14"/>
        <v>320.7145343981465</v>
      </c>
      <c r="F19" s="10">
        <f t="shared" si="15"/>
        <v>2.1666666667442769E-2</v>
      </c>
      <c r="G19" s="21">
        <v>156</v>
      </c>
      <c r="H19" s="21">
        <v>175</v>
      </c>
      <c r="I19" s="23">
        <f t="shared" si="16"/>
        <v>19</v>
      </c>
      <c r="J19" s="8">
        <f t="shared" si="17"/>
        <v>1188</v>
      </c>
      <c r="K19" s="17">
        <v>827.9</v>
      </c>
      <c r="L19" s="10">
        <f t="shared" si="18"/>
        <v>5.708171804</v>
      </c>
      <c r="M19" s="17">
        <v>877.35</v>
      </c>
      <c r="N19" s="10">
        <f t="shared" si="19"/>
        <v>6.0491176859999998</v>
      </c>
      <c r="O19" s="17">
        <v>23.7</v>
      </c>
      <c r="P19" s="11">
        <f t="shared" si="20"/>
        <v>7.8005125504105363E-4</v>
      </c>
      <c r="Q19" s="13">
        <f t="shared" si="25"/>
        <v>4.879692327490575E-2</v>
      </c>
      <c r="R19" s="8">
        <f t="shared" si="22"/>
        <v>48.796923274905751</v>
      </c>
      <c r="S19" s="11">
        <f t="shared" si="13"/>
        <v>36.002365615989788</v>
      </c>
      <c r="T19" s="13">
        <f t="shared" si="0"/>
        <v>4.879692327490575E-2</v>
      </c>
      <c r="U19" s="8">
        <v>0</v>
      </c>
      <c r="V19" s="8">
        <f t="shared" si="1"/>
        <v>0</v>
      </c>
      <c r="W19" s="13">
        <f t="shared" si="2"/>
        <v>4.6911731609194728E-2</v>
      </c>
      <c r="X19" s="11">
        <f t="shared" si="3"/>
        <v>17.676150903137405</v>
      </c>
      <c r="Y19" s="13">
        <f t="shared" si="4"/>
        <v>0.11511365899364849</v>
      </c>
      <c r="Z19" s="24">
        <f t="shared" si="5"/>
        <v>14.274093715212413</v>
      </c>
      <c r="AA19" s="24">
        <f t="shared" si="6"/>
        <v>15.68581726946419</v>
      </c>
      <c r="AB19" s="24">
        <f t="shared" si="7"/>
        <v>0</v>
      </c>
      <c r="AC19" s="24">
        <f t="shared" si="8"/>
        <v>0</v>
      </c>
      <c r="AD19" s="11">
        <f t="shared" si="9"/>
        <v>56.10587182739841</v>
      </c>
      <c r="AE19" s="24">
        <f t="shared" si="10"/>
        <v>0.62710658743296377</v>
      </c>
      <c r="AF19" s="24">
        <f t="shared" si="11"/>
        <v>0.17532352708486301</v>
      </c>
      <c r="AG19" s="24">
        <f t="shared" si="12"/>
        <v>0.19756988548217333</v>
      </c>
    </row>
    <row r="20" spans="4:33" x14ac:dyDescent="0.35">
      <c r="D20" s="15">
        <v>43054.715552939815</v>
      </c>
      <c r="E20" s="12">
        <f t="shared" ref="E20:E25" si="26">D20-(116*365+29)-365</f>
        <v>320.7155529398151</v>
      </c>
      <c r="F20" s="10">
        <f t="shared" ref="F20:F25" si="27">(E20-E19)*24</f>
        <v>2.4445000046398491E-2</v>
      </c>
      <c r="G20" s="21">
        <v>178</v>
      </c>
      <c r="H20" s="21">
        <v>189</v>
      </c>
      <c r="I20" s="23">
        <f t="shared" si="16"/>
        <v>11</v>
      </c>
      <c r="J20" s="8">
        <f t="shared" si="17"/>
        <v>1199</v>
      </c>
      <c r="K20" s="17">
        <v>818.3</v>
      </c>
      <c r="L20" s="10">
        <f t="shared" si="18"/>
        <v>5.6419821079999997</v>
      </c>
      <c r="M20" s="17">
        <v>870</v>
      </c>
      <c r="N20" s="10">
        <f t="shared" si="19"/>
        <v>5.9984412000000003</v>
      </c>
      <c r="O20" s="17">
        <v>23.7</v>
      </c>
      <c r="P20" s="11">
        <f t="shared" si="20"/>
        <v>4.5160862133955727E-4</v>
      </c>
      <c r="Q20" s="13">
        <f t="shared" ref="Q20:Q25" si="28">Q19+P20</f>
        <v>4.9248531896245305E-2</v>
      </c>
      <c r="R20" s="8">
        <f t="shared" ref="R20:R25" si="29">Q20*1000</f>
        <v>49.248531896245304</v>
      </c>
      <c r="S20" s="11">
        <f t="shared" si="13"/>
        <v>18.474478236137017</v>
      </c>
      <c r="T20" s="13">
        <f t="shared" si="0"/>
        <v>4.9248531896245305E-2</v>
      </c>
      <c r="U20" s="8">
        <v>0</v>
      </c>
      <c r="V20" s="8">
        <f t="shared" si="1"/>
        <v>0</v>
      </c>
      <c r="W20" s="13">
        <f t="shared" si="2"/>
        <v>4.6460122987855172E-2</v>
      </c>
      <c r="X20" s="11">
        <f t="shared" si="3"/>
        <v>17.653882003567826</v>
      </c>
      <c r="Y20" s="13">
        <f t="shared" si="4"/>
        <v>0.11511365899364849</v>
      </c>
      <c r="Z20" s="24">
        <f t="shared" si="5"/>
        <v>14.274093715212413</v>
      </c>
      <c r="AA20" s="24">
        <f t="shared" si="6"/>
        <v>15.68581726946419</v>
      </c>
      <c r="AB20" s="24">
        <f t="shared" si="7"/>
        <v>0</v>
      </c>
      <c r="AC20" s="24">
        <f t="shared" si="8"/>
        <v>0</v>
      </c>
      <c r="AD20" s="11">
        <f t="shared" si="9"/>
        <v>56.128140726967978</v>
      </c>
      <c r="AE20" s="24">
        <f t="shared" si="10"/>
        <v>0.62735549139185631</v>
      </c>
      <c r="AF20" s="24">
        <f t="shared" si="11"/>
        <v>0.17532352708486301</v>
      </c>
      <c r="AG20" s="24">
        <f t="shared" si="12"/>
        <v>0.19732098152328062</v>
      </c>
    </row>
    <row r="21" spans="4:33" x14ac:dyDescent="0.35">
      <c r="D21" s="15">
        <v>43054.716953379633</v>
      </c>
      <c r="E21" s="12">
        <f t="shared" si="26"/>
        <v>320.7169533796332</v>
      </c>
      <c r="F21" s="10">
        <f t="shared" si="27"/>
        <v>3.3610555634368211E-2</v>
      </c>
      <c r="G21" s="21">
        <v>189</v>
      </c>
      <c r="H21" s="21">
        <v>208</v>
      </c>
      <c r="I21" s="23">
        <f t="shared" si="16"/>
        <v>19</v>
      </c>
      <c r="J21" s="8">
        <f t="shared" si="17"/>
        <v>1218</v>
      </c>
      <c r="K21" s="17">
        <v>809.4</v>
      </c>
      <c r="L21" s="10">
        <f t="shared" si="18"/>
        <v>5.5806187439999997</v>
      </c>
      <c r="M21" s="17">
        <v>860.3</v>
      </c>
      <c r="N21" s="10">
        <f t="shared" si="19"/>
        <v>5.9315620279999992</v>
      </c>
      <c r="O21" s="17">
        <v>23.7</v>
      </c>
      <c r="P21" s="11">
        <f t="shared" si="20"/>
        <v>7.8005125504105363E-4</v>
      </c>
      <c r="Q21" s="13">
        <f t="shared" si="28"/>
        <v>5.002858315128636E-2</v>
      </c>
      <c r="R21" s="8">
        <f t="shared" si="29"/>
        <v>50.028583151286362</v>
      </c>
      <c r="S21" s="11">
        <f t="shared" si="13"/>
        <v>23.208520071099876</v>
      </c>
      <c r="T21" s="13">
        <f t="shared" si="0"/>
        <v>5.002858315128636E-2</v>
      </c>
      <c r="U21" s="8">
        <v>0</v>
      </c>
      <c r="V21" s="8">
        <f t="shared" si="1"/>
        <v>0</v>
      </c>
      <c r="W21" s="13">
        <f t="shared" si="2"/>
        <v>4.5680071732814118E-2</v>
      </c>
      <c r="X21" s="11">
        <f t="shared" si="3"/>
        <v>17.553186667508779</v>
      </c>
      <c r="Y21" s="13">
        <f t="shared" si="4"/>
        <v>0.11511365899364849</v>
      </c>
      <c r="Z21" s="24">
        <f t="shared" si="5"/>
        <v>14.274093715212413</v>
      </c>
      <c r="AA21" s="24">
        <f t="shared" si="6"/>
        <v>15.68581726946419</v>
      </c>
      <c r="AB21" s="24">
        <f t="shared" si="7"/>
        <v>0</v>
      </c>
      <c r="AC21" s="24">
        <f t="shared" si="8"/>
        <v>0</v>
      </c>
      <c r="AD21" s="11">
        <f t="shared" si="9"/>
        <v>56.228836063027025</v>
      </c>
      <c r="AE21" s="24">
        <f t="shared" si="10"/>
        <v>0.62848098336818048</v>
      </c>
      <c r="AF21" s="24">
        <f t="shared" si="11"/>
        <v>0.17532352708486301</v>
      </c>
      <c r="AG21" s="24">
        <f t="shared" si="12"/>
        <v>0.19619548954695654</v>
      </c>
    </row>
    <row r="22" spans="4:33" x14ac:dyDescent="0.35">
      <c r="D22" s="15">
        <v>43054.718018206018</v>
      </c>
      <c r="E22" s="12">
        <f t="shared" si="26"/>
        <v>320.71801820601831</v>
      </c>
      <c r="F22" s="10">
        <f t="shared" si="27"/>
        <v>2.5555833242833614E-2</v>
      </c>
      <c r="G22" s="21">
        <v>208</v>
      </c>
      <c r="H22" s="21">
        <v>221</v>
      </c>
      <c r="I22" s="23">
        <f t="shared" si="16"/>
        <v>13</v>
      </c>
      <c r="J22" s="8">
        <f t="shared" si="17"/>
        <v>1231</v>
      </c>
      <c r="K22" s="17">
        <v>800.3</v>
      </c>
      <c r="L22" s="10">
        <f t="shared" si="18"/>
        <v>5.5178764279999992</v>
      </c>
      <c r="M22" s="17">
        <v>852.4</v>
      </c>
      <c r="N22" s="10">
        <f t="shared" si="19"/>
        <v>5.8770934239999999</v>
      </c>
      <c r="O22" s="17">
        <v>23.7</v>
      </c>
      <c r="P22" s="11">
        <f t="shared" si="20"/>
        <v>5.3371927976493137E-4</v>
      </c>
      <c r="Q22" s="13">
        <f t="shared" si="28"/>
        <v>5.0562302431051288E-2</v>
      </c>
      <c r="R22" s="8">
        <f t="shared" si="29"/>
        <v>50.562302431051286</v>
      </c>
      <c r="S22" s="11">
        <f t="shared" si="13"/>
        <v>20.884440538232006</v>
      </c>
      <c r="T22" s="13">
        <f t="shared" si="0"/>
        <v>5.0562302431051288E-2</v>
      </c>
      <c r="U22" s="8">
        <v>0</v>
      </c>
      <c r="V22" s="8">
        <f t="shared" si="1"/>
        <v>0</v>
      </c>
      <c r="W22" s="13">
        <f t="shared" si="2"/>
        <v>4.5146352453049189E-2</v>
      </c>
      <c r="X22" s="11">
        <f t="shared" si="3"/>
        <v>17.508879091944578</v>
      </c>
      <c r="Y22" s="13">
        <f t="shared" si="4"/>
        <v>0.11511365899364849</v>
      </c>
      <c r="Z22" s="24">
        <f t="shared" si="5"/>
        <v>14.274093715212413</v>
      </c>
      <c r="AA22" s="24">
        <f t="shared" si="6"/>
        <v>15.68581726946419</v>
      </c>
      <c r="AB22" s="24">
        <f t="shared" si="7"/>
        <v>0</v>
      </c>
      <c r="AC22" s="24">
        <f t="shared" si="8"/>
        <v>0</v>
      </c>
      <c r="AD22" s="11">
        <f t="shared" si="9"/>
        <v>56.273143638591229</v>
      </c>
      <c r="AE22" s="24">
        <f t="shared" si="10"/>
        <v>0.62897621803087267</v>
      </c>
      <c r="AF22" s="24">
        <f t="shared" si="11"/>
        <v>0.17532352708486301</v>
      </c>
      <c r="AG22" s="24">
        <f t="shared" si="12"/>
        <v>0.19570025488426432</v>
      </c>
    </row>
    <row r="23" spans="4:33" x14ac:dyDescent="0.35">
      <c r="D23" s="15">
        <v>43054.719025162034</v>
      </c>
      <c r="E23" s="12">
        <f t="shared" si="26"/>
        <v>320.71902516203409</v>
      </c>
      <c r="F23" s="10">
        <f t="shared" si="27"/>
        <v>2.4166944378521293E-2</v>
      </c>
      <c r="G23" s="21">
        <v>221</v>
      </c>
      <c r="H23" s="21">
        <v>236</v>
      </c>
      <c r="I23" s="23">
        <f t="shared" si="16"/>
        <v>15</v>
      </c>
      <c r="J23" s="8">
        <f t="shared" si="17"/>
        <v>1246</v>
      </c>
      <c r="K23" s="17">
        <v>791.4</v>
      </c>
      <c r="L23" s="10">
        <f t="shared" si="18"/>
        <v>5.4565130639999992</v>
      </c>
      <c r="M23" s="17">
        <v>844.8</v>
      </c>
      <c r="N23" s="10">
        <f t="shared" si="19"/>
        <v>5.8246932479999991</v>
      </c>
      <c r="O23" s="17">
        <v>23.7</v>
      </c>
      <c r="P23" s="11">
        <f t="shared" si="20"/>
        <v>6.1582993819030553E-4</v>
      </c>
      <c r="Q23" s="13">
        <f t="shared" si="28"/>
        <v>5.1178132369241597E-2</v>
      </c>
      <c r="R23" s="8">
        <f t="shared" si="29"/>
        <v>51.178132369241595</v>
      </c>
      <c r="S23" s="11">
        <f t="shared" si="13"/>
        <v>25.482325301233899</v>
      </c>
      <c r="T23" s="13">
        <f t="shared" si="0"/>
        <v>5.1178132369241597E-2</v>
      </c>
      <c r="U23" s="8">
        <v>0</v>
      </c>
      <c r="V23" s="8">
        <f t="shared" si="1"/>
        <v>0</v>
      </c>
      <c r="W23" s="13">
        <f t="shared" si="2"/>
        <v>4.4530522514858881E-2</v>
      </c>
      <c r="X23" s="11">
        <f t="shared" si="3"/>
        <v>17.42540990242502</v>
      </c>
      <c r="Y23" s="13">
        <f t="shared" si="4"/>
        <v>0.11511365899364849</v>
      </c>
      <c r="Z23" s="24">
        <f t="shared" si="5"/>
        <v>14.274093715212413</v>
      </c>
      <c r="AA23" s="24">
        <f t="shared" si="6"/>
        <v>15.68581726946419</v>
      </c>
      <c r="AB23" s="24">
        <f t="shared" si="7"/>
        <v>0</v>
      </c>
      <c r="AC23" s="24">
        <f t="shared" si="8"/>
        <v>0</v>
      </c>
      <c r="AD23" s="11">
        <f t="shared" si="9"/>
        <v>56.356612828110791</v>
      </c>
      <c r="AE23" s="24">
        <f t="shared" si="10"/>
        <v>0.6299091699107835</v>
      </c>
      <c r="AF23" s="24">
        <f t="shared" si="11"/>
        <v>0.17532352708486301</v>
      </c>
      <c r="AG23" s="24">
        <f t="shared" si="12"/>
        <v>0.19476730300435352</v>
      </c>
    </row>
    <row r="24" spans="4:33" x14ac:dyDescent="0.35">
      <c r="D24" s="15">
        <v>43054.723203402777</v>
      </c>
      <c r="E24" s="12">
        <f t="shared" si="26"/>
        <v>320.72320340277656</v>
      </c>
      <c r="F24" s="10">
        <f t="shared" si="27"/>
        <v>0.10027777781942859</v>
      </c>
      <c r="G24" s="21">
        <v>236</v>
      </c>
      <c r="H24" s="21">
        <v>251</v>
      </c>
      <c r="I24" s="23">
        <f t="shared" si="16"/>
        <v>15</v>
      </c>
      <c r="J24" s="8">
        <f t="shared" si="17"/>
        <v>1261</v>
      </c>
      <c r="K24" s="17">
        <v>769.4</v>
      </c>
      <c r="L24" s="10">
        <f t="shared" si="18"/>
        <v>5.3048283439999997</v>
      </c>
      <c r="M24" s="17">
        <v>810.8</v>
      </c>
      <c r="N24" s="10">
        <f t="shared" si="19"/>
        <v>5.5902714079999996</v>
      </c>
      <c r="O24" s="17">
        <v>23.7</v>
      </c>
      <c r="P24" s="11">
        <f t="shared" si="20"/>
        <v>6.1582993819030553E-4</v>
      </c>
      <c r="Q24" s="13">
        <f t="shared" si="28"/>
        <v>5.1793962307431905E-2</v>
      </c>
      <c r="R24" s="8">
        <f t="shared" si="29"/>
        <v>51.793962307431904</v>
      </c>
      <c r="S24" s="11">
        <f t="shared" si="13"/>
        <v>6.141240378294361</v>
      </c>
      <c r="T24" s="13">
        <f t="shared" si="0"/>
        <v>5.1793962307431905E-2</v>
      </c>
      <c r="U24" s="8">
        <v>0</v>
      </c>
      <c r="V24" s="8">
        <f t="shared" si="1"/>
        <v>0</v>
      </c>
      <c r="W24" s="13">
        <f t="shared" si="2"/>
        <v>4.3914692576668572E-2</v>
      </c>
      <c r="X24" s="11">
        <f t="shared" si="3"/>
        <v>17.90503704139585</v>
      </c>
      <c r="Y24" s="13">
        <f t="shared" si="4"/>
        <v>0.11511365899364849</v>
      </c>
      <c r="Z24" s="24">
        <f t="shared" si="5"/>
        <v>14.274093715212413</v>
      </c>
      <c r="AA24" s="24">
        <f t="shared" si="6"/>
        <v>15.68581726946419</v>
      </c>
      <c r="AB24" s="24">
        <f t="shared" si="7"/>
        <v>0</v>
      </c>
      <c r="AC24" s="24">
        <f t="shared" si="8"/>
        <v>0</v>
      </c>
      <c r="AD24" s="11">
        <f t="shared" si="9"/>
        <v>55.876985689139964</v>
      </c>
      <c r="AE24" s="24">
        <f t="shared" si="10"/>
        <v>0.62454828113811589</v>
      </c>
      <c r="AF24" s="24">
        <f t="shared" si="11"/>
        <v>0.17532352708486301</v>
      </c>
      <c r="AG24" s="24">
        <f t="shared" si="12"/>
        <v>0.20012819177702124</v>
      </c>
    </row>
    <row r="25" spans="4:33" x14ac:dyDescent="0.35">
      <c r="D25" s="15">
        <v>43054.727566851849</v>
      </c>
      <c r="E25" s="12">
        <f t="shared" si="26"/>
        <v>320.72756685184868</v>
      </c>
      <c r="F25" s="10">
        <f t="shared" si="27"/>
        <v>0.10472277773078531</v>
      </c>
      <c r="G25" s="21">
        <v>251</v>
      </c>
      <c r="H25" s="21">
        <v>265</v>
      </c>
      <c r="I25" s="23">
        <f t="shared" si="16"/>
        <v>14</v>
      </c>
      <c r="J25" s="8">
        <f t="shared" si="17"/>
        <v>1275</v>
      </c>
      <c r="K25" s="17">
        <v>764.6</v>
      </c>
      <c r="L25" s="10">
        <f t="shared" si="18"/>
        <v>5.2717334960000004</v>
      </c>
      <c r="M25" s="17">
        <v>789.4</v>
      </c>
      <c r="N25" s="10">
        <f t="shared" si="19"/>
        <v>5.4427235439999997</v>
      </c>
      <c r="O25" s="17">
        <v>23.7</v>
      </c>
      <c r="P25" s="11">
        <f t="shared" si="20"/>
        <v>5.7477460897761845E-4</v>
      </c>
      <c r="Q25" s="13">
        <f t="shared" si="28"/>
        <v>5.2368736916409524E-2</v>
      </c>
      <c r="R25" s="8">
        <f t="shared" si="29"/>
        <v>52.368736916409524</v>
      </c>
      <c r="S25" s="11">
        <f t="shared" si="13"/>
        <v>5.4885347909240201</v>
      </c>
      <c r="T25" s="13">
        <f t="shared" si="0"/>
        <v>5.2368736916409524E-2</v>
      </c>
      <c r="U25" s="8">
        <v>0</v>
      </c>
      <c r="V25" s="8">
        <f t="shared" si="1"/>
        <v>0</v>
      </c>
      <c r="W25" s="13">
        <f t="shared" si="2"/>
        <v>4.3339917967690954E-2</v>
      </c>
      <c r="X25" s="11">
        <f t="shared" si="3"/>
        <v>18.149726286951079</v>
      </c>
      <c r="Y25" s="13">
        <f t="shared" si="4"/>
        <v>0.11511365899364849</v>
      </c>
      <c r="Z25" s="24">
        <f t="shared" si="5"/>
        <v>14.274093715212413</v>
      </c>
      <c r="AA25" s="24">
        <f t="shared" si="6"/>
        <v>15.68581726946419</v>
      </c>
      <c r="AB25" s="24">
        <f t="shared" si="7"/>
        <v>0</v>
      </c>
      <c r="AC25" s="24">
        <f t="shared" si="8"/>
        <v>0</v>
      </c>
      <c r="AD25" s="11">
        <f t="shared" si="9"/>
        <v>55.632296443584728</v>
      </c>
      <c r="AE25" s="24">
        <f t="shared" si="10"/>
        <v>0.62181334034201263</v>
      </c>
      <c r="AF25" s="24">
        <f t="shared" si="11"/>
        <v>0.17532352708486301</v>
      </c>
      <c r="AG25" s="24">
        <f t="shared" si="12"/>
        <v>0.20286313257312438</v>
      </c>
    </row>
    <row r="26" spans="4:33" x14ac:dyDescent="0.35">
      <c r="D26" s="15">
        <v>43054.728481203703</v>
      </c>
      <c r="E26" s="12">
        <f t="shared" ref="E26:E39" si="30">D26-(116*365+29)-365</f>
        <v>320.72848120370327</v>
      </c>
      <c r="F26" s="10">
        <f t="shared" ref="F26:F39" si="31">(E26-E25)*24</f>
        <v>2.1944444510154426E-2</v>
      </c>
      <c r="G26" s="21">
        <v>265</v>
      </c>
      <c r="H26" s="21">
        <v>272</v>
      </c>
      <c r="I26" s="23">
        <f t="shared" si="16"/>
        <v>7</v>
      </c>
      <c r="J26" s="8">
        <f t="shared" si="17"/>
        <v>1282</v>
      </c>
      <c r="K26" s="17">
        <v>756.3</v>
      </c>
      <c r="L26" s="10">
        <f t="shared" si="18"/>
        <v>5.2145069879999992</v>
      </c>
      <c r="M26" s="17">
        <v>784.35</v>
      </c>
      <c r="N26" s="10">
        <f t="shared" si="19"/>
        <v>5.407905006</v>
      </c>
      <c r="O26" s="17">
        <v>23.7</v>
      </c>
      <c r="P26" s="11">
        <f t="shared" si="20"/>
        <v>2.8738730448880923E-4</v>
      </c>
      <c r="Q26" s="13">
        <f t="shared" ref="Q26:Q39" si="32">Q25+P26</f>
        <v>5.2656124220898333E-2</v>
      </c>
      <c r="R26" s="8">
        <f t="shared" ref="R26:R39" si="33">Q26*1000</f>
        <v>52.656124220898334</v>
      </c>
      <c r="S26" s="11">
        <f t="shared" si="13"/>
        <v>13.096130291920835</v>
      </c>
      <c r="T26" s="13">
        <f t="shared" si="0"/>
        <v>5.2656124220898333E-2</v>
      </c>
      <c r="U26" s="8">
        <v>0</v>
      </c>
      <c r="V26" s="8">
        <f t="shared" si="1"/>
        <v>0</v>
      </c>
      <c r="W26" s="13">
        <f t="shared" si="2"/>
        <v>4.3052530663202145E-2</v>
      </c>
      <c r="X26" s="11">
        <f t="shared" si="3"/>
        <v>18.145456594373552</v>
      </c>
      <c r="Y26" s="13">
        <f t="shared" si="4"/>
        <v>0.11511365899364849</v>
      </c>
      <c r="Z26" s="24">
        <f t="shared" si="5"/>
        <v>14.274093715212413</v>
      </c>
      <c r="AA26" s="24">
        <f t="shared" si="6"/>
        <v>15.68581726946419</v>
      </c>
      <c r="AB26" s="24">
        <f t="shared" si="7"/>
        <v>0</v>
      </c>
      <c r="AC26" s="24">
        <f t="shared" si="8"/>
        <v>0</v>
      </c>
      <c r="AD26" s="11">
        <f t="shared" si="9"/>
        <v>55.636566136162251</v>
      </c>
      <c r="AE26" s="24">
        <f t="shared" si="10"/>
        <v>0.62186106355269399</v>
      </c>
      <c r="AF26" s="24">
        <f t="shared" si="11"/>
        <v>0.17532352708486301</v>
      </c>
      <c r="AG26" s="24">
        <f t="shared" si="12"/>
        <v>0.20281540936244302</v>
      </c>
    </row>
    <row r="27" spans="4:33" x14ac:dyDescent="0.35">
      <c r="D27" s="15">
        <v>43054.730217326389</v>
      </c>
      <c r="E27" s="12">
        <f t="shared" si="30"/>
        <v>320.73021732638881</v>
      </c>
      <c r="F27" s="10">
        <f t="shared" si="31"/>
        <v>4.1666944453027099E-2</v>
      </c>
      <c r="G27" s="21">
        <v>272</v>
      </c>
      <c r="H27" s="21">
        <v>286</v>
      </c>
      <c r="I27" s="23">
        <f t="shared" si="16"/>
        <v>14</v>
      </c>
      <c r="J27" s="8">
        <f t="shared" si="17"/>
        <v>1296</v>
      </c>
      <c r="K27" s="17">
        <v>747.4</v>
      </c>
      <c r="L27" s="10">
        <f t="shared" si="18"/>
        <v>5.1531436239999993</v>
      </c>
      <c r="M27" s="17">
        <v>729.1</v>
      </c>
      <c r="N27" s="10">
        <f t="shared" si="19"/>
        <v>5.0269695160000003</v>
      </c>
      <c r="O27" s="17">
        <v>23.7</v>
      </c>
      <c r="P27" s="11">
        <f t="shared" si="20"/>
        <v>5.7477460897761845E-4</v>
      </c>
      <c r="Q27" s="13">
        <f t="shared" si="32"/>
        <v>5.3230898829875951E-2</v>
      </c>
      <c r="R27" s="8">
        <f t="shared" si="33"/>
        <v>53.230898829875954</v>
      </c>
      <c r="S27" s="11">
        <f t="shared" si="13"/>
        <v>13.794498649297072</v>
      </c>
      <c r="T27" s="13">
        <f t="shared" si="0"/>
        <v>5.3230898829875951E-2</v>
      </c>
      <c r="U27" s="8">
        <v>0</v>
      </c>
      <c r="V27" s="8">
        <f t="shared" si="1"/>
        <v>0</v>
      </c>
      <c r="W27" s="13">
        <f t="shared" si="2"/>
        <v>4.2477756054224526E-2</v>
      </c>
      <c r="X27" s="11">
        <f t="shared" si="3"/>
        <v>19.259880369705556</v>
      </c>
      <c r="Y27" s="13">
        <f t="shared" si="4"/>
        <v>0.11511365899364849</v>
      </c>
      <c r="Z27" s="24">
        <f t="shared" si="5"/>
        <v>14.274093715212413</v>
      </c>
      <c r="AA27" s="24">
        <f t="shared" si="6"/>
        <v>15.68581726946419</v>
      </c>
      <c r="AB27" s="24">
        <f t="shared" si="7"/>
        <v>0</v>
      </c>
      <c r="AC27" s="24">
        <f t="shared" si="8"/>
        <v>0</v>
      </c>
      <c r="AD27" s="11">
        <f t="shared" si="9"/>
        <v>54.522142360830252</v>
      </c>
      <c r="AE27" s="24">
        <f t="shared" si="10"/>
        <v>0.60940492539923008</v>
      </c>
      <c r="AF27" s="24">
        <f t="shared" si="11"/>
        <v>0.17532352708486301</v>
      </c>
      <c r="AG27" s="24">
        <f t="shared" si="12"/>
        <v>0.21527154751590691</v>
      </c>
    </row>
    <row r="28" spans="4:33" x14ac:dyDescent="0.35">
      <c r="D28" s="15">
        <v>43054.731513645835</v>
      </c>
      <c r="E28" s="12">
        <f t="shared" si="30"/>
        <v>320.73151364583464</v>
      </c>
      <c r="F28" s="10">
        <f t="shared" si="31"/>
        <v>3.1111666699871421E-2</v>
      </c>
      <c r="G28" s="21">
        <v>286</v>
      </c>
      <c r="H28" s="21">
        <v>308</v>
      </c>
      <c r="I28" s="23">
        <f t="shared" si="16"/>
        <v>22</v>
      </c>
      <c r="J28" s="8">
        <f t="shared" si="17"/>
        <v>1318</v>
      </c>
      <c r="K28" s="17">
        <v>737.7</v>
      </c>
      <c r="L28" s="10">
        <f t="shared" si="18"/>
        <v>5.086264452</v>
      </c>
      <c r="M28" s="17">
        <v>727.6</v>
      </c>
      <c r="N28" s="10">
        <f t="shared" si="19"/>
        <v>5.0166273759999997</v>
      </c>
      <c r="O28" s="17">
        <v>23.7</v>
      </c>
      <c r="P28" s="11">
        <f t="shared" si="20"/>
        <v>9.0321724267911454E-4</v>
      </c>
      <c r="Q28" s="13">
        <f t="shared" si="32"/>
        <v>5.4134116072555069E-2</v>
      </c>
      <c r="R28" s="8">
        <f t="shared" si="33"/>
        <v>54.134116072555067</v>
      </c>
      <c r="S28" s="11">
        <f t="shared" si="13"/>
        <v>29.031464350408694</v>
      </c>
      <c r="T28" s="13">
        <f t="shared" si="0"/>
        <v>5.4134116072555069E-2</v>
      </c>
      <c r="U28" s="8">
        <v>0</v>
      </c>
      <c r="V28" s="8">
        <f t="shared" si="1"/>
        <v>0</v>
      </c>
      <c r="W28" s="13">
        <f t="shared" si="2"/>
        <v>4.1574538811545408E-2</v>
      </c>
      <c r="X28" s="11">
        <f t="shared" si="3"/>
        <v>18.889213130875667</v>
      </c>
      <c r="Y28" s="13">
        <f t="shared" si="4"/>
        <v>0.11511365899364849</v>
      </c>
      <c r="Z28" s="24">
        <f t="shared" si="5"/>
        <v>14.274093715212413</v>
      </c>
      <c r="AA28" s="24">
        <f t="shared" si="6"/>
        <v>15.68581726946419</v>
      </c>
      <c r="AB28" s="24">
        <f t="shared" si="7"/>
        <v>0</v>
      </c>
      <c r="AC28" s="24">
        <f t="shared" si="8"/>
        <v>0</v>
      </c>
      <c r="AD28" s="11">
        <f t="shared" si="9"/>
        <v>54.892809599660133</v>
      </c>
      <c r="AE28" s="24">
        <f t="shared" si="10"/>
        <v>0.61354794750449027</v>
      </c>
      <c r="AF28" s="24">
        <f t="shared" si="11"/>
        <v>0.17532352708486301</v>
      </c>
      <c r="AG28" s="24">
        <f t="shared" si="12"/>
        <v>0.21112852541064664</v>
      </c>
    </row>
    <row r="29" spans="4:33" x14ac:dyDescent="0.35">
      <c r="D29" s="15">
        <v>43054.732427974537</v>
      </c>
      <c r="E29" s="12">
        <f t="shared" si="30"/>
        <v>320.73242797453713</v>
      </c>
      <c r="F29" s="10">
        <f t="shared" si="31"/>
        <v>2.1943888859823346E-2</v>
      </c>
      <c r="G29" s="21">
        <v>308</v>
      </c>
      <c r="H29" s="21">
        <v>321</v>
      </c>
      <c r="I29" s="23">
        <f t="shared" si="16"/>
        <v>13</v>
      </c>
      <c r="J29" s="8">
        <f t="shared" si="17"/>
        <v>1331</v>
      </c>
      <c r="K29" s="17">
        <v>728.4</v>
      </c>
      <c r="L29" s="10">
        <f t="shared" si="18"/>
        <v>5.0221431839999999</v>
      </c>
      <c r="M29" s="17">
        <v>724.8</v>
      </c>
      <c r="N29" s="10">
        <f t="shared" si="19"/>
        <v>4.9973220479999991</v>
      </c>
      <c r="O29" s="17">
        <v>23.7</v>
      </c>
      <c r="P29" s="11">
        <f t="shared" si="20"/>
        <v>5.3371927976493137E-4</v>
      </c>
      <c r="Q29" s="13">
        <f t="shared" si="32"/>
        <v>5.4667835352319998E-2</v>
      </c>
      <c r="R29" s="8">
        <f t="shared" si="33"/>
        <v>54.667835352319997</v>
      </c>
      <c r="S29" s="11">
        <f t="shared" si="13"/>
        <v>24.322000679747699</v>
      </c>
      <c r="T29" s="13">
        <f t="shared" si="0"/>
        <v>5.4667835352319998E-2</v>
      </c>
      <c r="U29" s="8">
        <v>0</v>
      </c>
      <c r="V29" s="8">
        <f t="shared" si="1"/>
        <v>0</v>
      </c>
      <c r="W29" s="13">
        <f t="shared" si="2"/>
        <v>4.104081953178048E-2</v>
      </c>
      <c r="X29" s="11">
        <f t="shared" si="3"/>
        <v>18.718754859189971</v>
      </c>
      <c r="Y29" s="13">
        <f t="shared" si="4"/>
        <v>0.11511365899364849</v>
      </c>
      <c r="Z29" s="24">
        <f t="shared" si="5"/>
        <v>14.274093715212413</v>
      </c>
      <c r="AA29" s="24">
        <f t="shared" si="6"/>
        <v>15.68581726946419</v>
      </c>
      <c r="AB29" s="24">
        <f t="shared" si="7"/>
        <v>0</v>
      </c>
      <c r="AC29" s="24">
        <f t="shared" si="8"/>
        <v>0</v>
      </c>
      <c r="AD29" s="11">
        <f t="shared" si="9"/>
        <v>55.063267871345836</v>
      </c>
      <c r="AE29" s="24">
        <f t="shared" si="10"/>
        <v>0.61545319381071273</v>
      </c>
      <c r="AF29" s="24">
        <f t="shared" si="11"/>
        <v>0.17532352708486301</v>
      </c>
      <c r="AG29" s="24">
        <f t="shared" si="12"/>
        <v>0.20922327910442426</v>
      </c>
    </row>
    <row r="30" spans="4:33" x14ac:dyDescent="0.35">
      <c r="D30" s="15">
        <v>43054.733793738429</v>
      </c>
      <c r="E30" s="12">
        <f t="shared" si="30"/>
        <v>320.73379373842909</v>
      </c>
      <c r="F30" s="10">
        <f t="shared" si="31"/>
        <v>3.2778333406895399E-2</v>
      </c>
      <c r="G30" s="21">
        <v>321</v>
      </c>
      <c r="H30" s="21">
        <v>333</v>
      </c>
      <c r="I30" s="23">
        <f t="shared" si="16"/>
        <v>12</v>
      </c>
      <c r="J30" s="8">
        <f t="shared" si="17"/>
        <v>1343</v>
      </c>
      <c r="K30" s="17">
        <v>720.4</v>
      </c>
      <c r="L30" s="10">
        <f t="shared" si="18"/>
        <v>4.9669851039999999</v>
      </c>
      <c r="M30" s="17">
        <v>720.6</v>
      </c>
      <c r="N30" s="10">
        <f t="shared" si="19"/>
        <v>4.9683640560000004</v>
      </c>
      <c r="O30" s="17">
        <v>23.7</v>
      </c>
      <c r="P30" s="11">
        <f t="shared" si="20"/>
        <v>4.926639505522444E-4</v>
      </c>
      <c r="Q30" s="13">
        <f t="shared" si="32"/>
        <v>5.5160499302872243E-2</v>
      </c>
      <c r="R30" s="8">
        <f t="shared" si="33"/>
        <v>55.160499302872246</v>
      </c>
      <c r="S30" s="11">
        <f t="shared" si="13"/>
        <v>15.030170827678669</v>
      </c>
      <c r="T30" s="13">
        <f t="shared" si="0"/>
        <v>5.5160499302872243E-2</v>
      </c>
      <c r="U30" s="8">
        <v>0</v>
      </c>
      <c r="V30" s="8">
        <f t="shared" si="1"/>
        <v>0</v>
      </c>
      <c r="W30" s="13">
        <f t="shared" si="2"/>
        <v>4.0548155581228235E-2</v>
      </c>
      <c r="X30" s="11">
        <f t="shared" si="3"/>
        <v>18.601842520145663</v>
      </c>
      <c r="Y30" s="13">
        <f t="shared" si="4"/>
        <v>0.11511365899364849</v>
      </c>
      <c r="Z30" s="24">
        <f t="shared" si="5"/>
        <v>14.274093715212413</v>
      </c>
      <c r="AA30" s="24">
        <f t="shared" si="6"/>
        <v>15.68581726946419</v>
      </c>
      <c r="AB30" s="24">
        <f t="shared" si="7"/>
        <v>0</v>
      </c>
      <c r="AC30" s="24">
        <f t="shared" si="8"/>
        <v>0</v>
      </c>
      <c r="AD30" s="11">
        <f t="shared" si="9"/>
        <v>55.180180210390141</v>
      </c>
      <c r="AE30" s="24">
        <f t="shared" si="10"/>
        <v>0.61675994648345311</v>
      </c>
      <c r="AF30" s="24">
        <f t="shared" si="11"/>
        <v>0.17532352708486301</v>
      </c>
      <c r="AG30" s="24">
        <f t="shared" si="12"/>
        <v>0.20791652643168387</v>
      </c>
    </row>
    <row r="31" spans="4:33" x14ac:dyDescent="0.35">
      <c r="D31" s="15">
        <v>43054.735043749999</v>
      </c>
      <c r="E31" s="12">
        <f t="shared" si="30"/>
        <v>320.73504374999902</v>
      </c>
      <c r="F31" s="10">
        <f t="shared" si="31"/>
        <v>3.0000277678482234E-2</v>
      </c>
      <c r="G31" s="21">
        <v>333</v>
      </c>
      <c r="H31" s="21">
        <v>345</v>
      </c>
      <c r="I31" s="23">
        <f t="shared" si="16"/>
        <v>12</v>
      </c>
      <c r="J31" s="8">
        <f t="shared" si="17"/>
        <v>1355</v>
      </c>
      <c r="K31" s="17">
        <v>712.6</v>
      </c>
      <c r="L31" s="10">
        <f t="shared" si="18"/>
        <v>4.9132059760000004</v>
      </c>
      <c r="M31" s="17">
        <v>716</v>
      </c>
      <c r="N31" s="10">
        <f t="shared" si="19"/>
        <v>4.9366481599999998</v>
      </c>
      <c r="O31" s="17">
        <v>23.7</v>
      </c>
      <c r="P31" s="11">
        <f t="shared" si="20"/>
        <v>4.926639505522444E-4</v>
      </c>
      <c r="Q31" s="13">
        <f t="shared" si="32"/>
        <v>5.5653163253424488E-2</v>
      </c>
      <c r="R31" s="8">
        <f t="shared" si="33"/>
        <v>55.653163253424488</v>
      </c>
      <c r="S31" s="11">
        <f t="shared" si="13"/>
        <v>16.421979684061682</v>
      </c>
      <c r="T31" s="13">
        <f t="shared" si="0"/>
        <v>5.5653163253424488E-2</v>
      </c>
      <c r="U31" s="8">
        <v>0</v>
      </c>
      <c r="V31" s="8">
        <f t="shared" si="1"/>
        <v>0</v>
      </c>
      <c r="W31" s="13">
        <f t="shared" si="2"/>
        <v>4.0055491630675989E-2</v>
      </c>
      <c r="X31" s="11">
        <f t="shared" si="3"/>
        <v>18.493885360465153</v>
      </c>
      <c r="Y31" s="13">
        <f t="shared" si="4"/>
        <v>0.11511365899364849</v>
      </c>
      <c r="Z31" s="24">
        <f t="shared" si="5"/>
        <v>14.274093715212413</v>
      </c>
      <c r="AA31" s="24">
        <f t="shared" si="6"/>
        <v>15.68581726946419</v>
      </c>
      <c r="AB31" s="24">
        <f t="shared" si="7"/>
        <v>0</v>
      </c>
      <c r="AC31" s="24">
        <f t="shared" si="8"/>
        <v>0</v>
      </c>
      <c r="AD31" s="11">
        <f t="shared" si="9"/>
        <v>55.28813737007065</v>
      </c>
      <c r="AE31" s="24">
        <f t="shared" si="10"/>
        <v>0.61796660531952774</v>
      </c>
      <c r="AF31" s="24">
        <f t="shared" si="11"/>
        <v>0.17532352708486301</v>
      </c>
      <c r="AG31" s="24">
        <f t="shared" si="12"/>
        <v>0.20670986759560928</v>
      </c>
    </row>
    <row r="32" spans="4:33" x14ac:dyDescent="0.35">
      <c r="D32" s="15">
        <v>43054.73578447917</v>
      </c>
      <c r="E32" s="12">
        <f t="shared" si="30"/>
        <v>320.73578447916952</v>
      </c>
      <c r="F32" s="10">
        <f t="shared" si="31"/>
        <v>1.7777500092051923E-2</v>
      </c>
      <c r="G32" s="21">
        <v>345</v>
      </c>
      <c r="H32" s="21">
        <v>356</v>
      </c>
      <c r="I32" s="23">
        <f t="shared" si="16"/>
        <v>11</v>
      </c>
      <c r="J32" s="8">
        <f t="shared" si="17"/>
        <v>1366</v>
      </c>
      <c r="K32" s="17">
        <v>704.6</v>
      </c>
      <c r="L32" s="10">
        <f t="shared" si="18"/>
        <v>4.8580478960000004</v>
      </c>
      <c r="M32" s="17">
        <v>712</v>
      </c>
      <c r="N32" s="10">
        <f t="shared" si="19"/>
        <v>4.9090691199999998</v>
      </c>
      <c r="O32" s="17">
        <v>23.7</v>
      </c>
      <c r="P32" s="11">
        <f t="shared" si="20"/>
        <v>4.5160862133955727E-4</v>
      </c>
      <c r="Q32" s="13">
        <f t="shared" si="32"/>
        <v>5.6104771874764044E-2</v>
      </c>
      <c r="R32" s="8">
        <f t="shared" si="33"/>
        <v>56.10477187476404</v>
      </c>
      <c r="S32" s="11">
        <f t="shared" si="13"/>
        <v>25.403381746653192</v>
      </c>
      <c r="T32" s="13">
        <f t="shared" si="0"/>
        <v>5.6104771874764044E-2</v>
      </c>
      <c r="U32" s="8">
        <v>0</v>
      </c>
      <c r="V32" s="8">
        <f t="shared" si="1"/>
        <v>0</v>
      </c>
      <c r="W32" s="13">
        <f t="shared" si="2"/>
        <v>3.9603883009336434E-2</v>
      </c>
      <c r="X32" s="11">
        <f t="shared" si="3"/>
        <v>18.388101497653729</v>
      </c>
      <c r="Y32" s="13">
        <f t="shared" si="4"/>
        <v>0.11511365899364849</v>
      </c>
      <c r="Z32" s="24">
        <f t="shared" si="5"/>
        <v>14.274093715212413</v>
      </c>
      <c r="AA32" s="24">
        <f t="shared" si="6"/>
        <v>15.68581726946419</v>
      </c>
      <c r="AB32" s="24">
        <f t="shared" si="7"/>
        <v>0</v>
      </c>
      <c r="AC32" s="24">
        <f t="shared" si="8"/>
        <v>0</v>
      </c>
      <c r="AD32" s="11">
        <f t="shared" si="9"/>
        <v>55.393921232882072</v>
      </c>
      <c r="AE32" s="24">
        <f t="shared" si="10"/>
        <v>0.61914897278040992</v>
      </c>
      <c r="AF32" s="24">
        <f t="shared" si="11"/>
        <v>0.17532352708486301</v>
      </c>
      <c r="AG32" s="24">
        <f t="shared" si="12"/>
        <v>0.20552750013472695</v>
      </c>
    </row>
    <row r="33" spans="4:33" x14ac:dyDescent="0.35">
      <c r="D33" s="15">
        <v>43054.736941886571</v>
      </c>
      <c r="E33" s="12">
        <f t="shared" si="30"/>
        <v>320.736941886571</v>
      </c>
      <c r="F33" s="10">
        <f t="shared" si="31"/>
        <v>2.7777777635492384E-2</v>
      </c>
      <c r="G33" s="21">
        <v>356</v>
      </c>
      <c r="H33" s="21">
        <v>366</v>
      </c>
      <c r="I33" s="23">
        <f t="shared" si="16"/>
        <v>10</v>
      </c>
      <c r="J33" s="8">
        <f t="shared" si="17"/>
        <v>1376</v>
      </c>
      <c r="K33" s="17">
        <v>697.3</v>
      </c>
      <c r="L33" s="10">
        <f t="shared" si="18"/>
        <v>4.8077161479999999</v>
      </c>
      <c r="M33" s="17">
        <v>707.6</v>
      </c>
      <c r="N33" s="10">
        <f t="shared" si="19"/>
        <v>4.8787321759999998</v>
      </c>
      <c r="O33" s="17">
        <v>23.7</v>
      </c>
      <c r="P33" s="11">
        <f t="shared" si="20"/>
        <v>4.105532921268703E-4</v>
      </c>
      <c r="Q33" s="13">
        <f t="shared" si="32"/>
        <v>5.6515325166890916E-2</v>
      </c>
      <c r="R33" s="8">
        <f t="shared" si="33"/>
        <v>56.515325166890918</v>
      </c>
      <c r="S33" s="11">
        <f t="shared" si="13"/>
        <v>14.779918592274125</v>
      </c>
      <c r="T33" s="13">
        <f t="shared" si="0"/>
        <v>5.6515325166890916E-2</v>
      </c>
      <c r="U33" s="8">
        <v>0</v>
      </c>
      <c r="V33" s="8">
        <f t="shared" si="1"/>
        <v>0</v>
      </c>
      <c r="W33" s="13">
        <f t="shared" si="2"/>
        <v>3.9193329717209562E-2</v>
      </c>
      <c r="X33" s="11">
        <f t="shared" si="3"/>
        <v>18.310637033247865</v>
      </c>
      <c r="Y33" s="13">
        <f t="shared" si="4"/>
        <v>0.11511365899364849</v>
      </c>
      <c r="Z33" s="24">
        <f t="shared" si="5"/>
        <v>14.274093715212413</v>
      </c>
      <c r="AA33" s="24">
        <f t="shared" si="6"/>
        <v>15.68581726946419</v>
      </c>
      <c r="AB33" s="24">
        <f t="shared" si="7"/>
        <v>0</v>
      </c>
      <c r="AC33" s="24">
        <f t="shared" si="8"/>
        <v>0</v>
      </c>
      <c r="AD33" s="11">
        <f t="shared" si="9"/>
        <v>55.471385697287936</v>
      </c>
      <c r="AE33" s="24">
        <f t="shared" si="10"/>
        <v>0.62001480864283676</v>
      </c>
      <c r="AF33" s="24">
        <f t="shared" si="11"/>
        <v>0.17532352708486301</v>
      </c>
      <c r="AG33" s="24">
        <f t="shared" si="12"/>
        <v>0.20466166427230015</v>
      </c>
    </row>
    <row r="34" spans="4:33" x14ac:dyDescent="0.35">
      <c r="D34" s="15">
        <v>43054.738620138887</v>
      </c>
      <c r="E34" s="12">
        <f t="shared" si="30"/>
        <v>320.7386201388872</v>
      </c>
      <c r="F34" s="10">
        <f t="shared" si="31"/>
        <v>4.0278055588714778E-2</v>
      </c>
      <c r="G34" s="21">
        <v>366</v>
      </c>
      <c r="H34" s="21">
        <v>376</v>
      </c>
      <c r="I34" s="23">
        <f t="shared" si="16"/>
        <v>10</v>
      </c>
      <c r="J34" s="8">
        <f t="shared" si="17"/>
        <v>1386</v>
      </c>
      <c r="K34" s="17">
        <v>690.7</v>
      </c>
      <c r="L34" s="10">
        <f t="shared" si="18"/>
        <v>4.7622107319999998</v>
      </c>
      <c r="M34" s="17">
        <v>702.8</v>
      </c>
      <c r="N34" s="10">
        <f t="shared" si="19"/>
        <v>4.8456373279999996</v>
      </c>
      <c r="O34" s="17">
        <v>23.7</v>
      </c>
      <c r="P34" s="11">
        <f t="shared" si="20"/>
        <v>4.105532921268703E-4</v>
      </c>
      <c r="Q34" s="13">
        <f t="shared" si="32"/>
        <v>5.6925878459017788E-2</v>
      </c>
      <c r="R34" s="8">
        <f t="shared" si="33"/>
        <v>56.925878459017788</v>
      </c>
      <c r="S34" s="11">
        <f t="shared" si="13"/>
        <v>10.192976948020805</v>
      </c>
      <c r="T34" s="13">
        <f t="shared" si="0"/>
        <v>5.6925878459017788E-2</v>
      </c>
      <c r="U34" s="8">
        <v>0</v>
      </c>
      <c r="V34" s="8">
        <f t="shared" si="1"/>
        <v>0</v>
      </c>
      <c r="W34" s="13">
        <f t="shared" si="2"/>
        <v>3.8782776425082689E-2</v>
      </c>
      <c r="X34" s="11">
        <f t="shared" si="3"/>
        <v>18.242580055667219</v>
      </c>
      <c r="Y34" s="13">
        <f t="shared" si="4"/>
        <v>0.11511365899364849</v>
      </c>
      <c r="Z34" s="24">
        <f t="shared" si="5"/>
        <v>14.274093715212413</v>
      </c>
      <c r="AA34" s="24">
        <f t="shared" si="6"/>
        <v>15.68581726946419</v>
      </c>
      <c r="AB34" s="24">
        <f t="shared" si="7"/>
        <v>0</v>
      </c>
      <c r="AC34" s="24">
        <f t="shared" si="8"/>
        <v>0</v>
      </c>
      <c r="AD34" s="11">
        <f t="shared" si="9"/>
        <v>55.539442674868589</v>
      </c>
      <c r="AE34" s="24">
        <f t="shared" si="10"/>
        <v>0.62077549513734309</v>
      </c>
      <c r="AF34" s="24">
        <f t="shared" si="11"/>
        <v>0.17532352708486301</v>
      </c>
      <c r="AG34" s="24">
        <f t="shared" si="12"/>
        <v>0.2039009777777939</v>
      </c>
    </row>
    <row r="35" spans="4:33" x14ac:dyDescent="0.35">
      <c r="D35" s="15">
        <v>43054.73976596065</v>
      </c>
      <c r="E35" s="12">
        <f t="shared" si="30"/>
        <v>320.7397659606504</v>
      </c>
      <c r="F35" s="10">
        <f t="shared" si="31"/>
        <v>2.7499722316861153E-2</v>
      </c>
      <c r="G35" s="21">
        <v>376</v>
      </c>
      <c r="H35" s="21">
        <v>388</v>
      </c>
      <c r="I35" s="23">
        <f t="shared" si="16"/>
        <v>12</v>
      </c>
      <c r="J35" s="8">
        <f t="shared" si="17"/>
        <v>1398</v>
      </c>
      <c r="K35" s="17">
        <v>683.5</v>
      </c>
      <c r="L35" s="10">
        <f t="shared" si="18"/>
        <v>4.71256846</v>
      </c>
      <c r="M35" s="17">
        <v>699.2</v>
      </c>
      <c r="N35" s="10">
        <f t="shared" si="19"/>
        <v>4.8208161920000006</v>
      </c>
      <c r="O35" s="17">
        <v>23.7</v>
      </c>
      <c r="P35" s="11">
        <f t="shared" si="20"/>
        <v>4.926639505522444E-4</v>
      </c>
      <c r="Q35" s="13">
        <f t="shared" si="32"/>
        <v>5.7418542409570034E-2</v>
      </c>
      <c r="R35" s="8">
        <f t="shared" si="33"/>
        <v>57.418542409570037</v>
      </c>
      <c r="S35" s="11">
        <f t="shared" si="13"/>
        <v>17.915233647656613</v>
      </c>
      <c r="T35" s="13">
        <f t="shared" si="0"/>
        <v>5.7418542409570034E-2</v>
      </c>
      <c r="U35" s="8">
        <v>0</v>
      </c>
      <c r="V35" s="8">
        <f t="shared" si="1"/>
        <v>0</v>
      </c>
      <c r="W35" s="13">
        <f t="shared" si="2"/>
        <v>3.8290112474530444E-2</v>
      </c>
      <c r="X35" s="11">
        <f t="shared" si="3"/>
        <v>18.10357474427774</v>
      </c>
      <c r="Y35" s="13">
        <f t="shared" si="4"/>
        <v>0.11511365899364849</v>
      </c>
      <c r="Z35" s="24">
        <f t="shared" si="5"/>
        <v>14.274093715212413</v>
      </c>
      <c r="AA35" s="24">
        <f t="shared" si="6"/>
        <v>15.68581726946419</v>
      </c>
      <c r="AB35" s="24">
        <f t="shared" si="7"/>
        <v>0</v>
      </c>
      <c r="AC35" s="24">
        <f t="shared" si="8"/>
        <v>0</v>
      </c>
      <c r="AD35" s="11">
        <f t="shared" si="9"/>
        <v>55.678447986258071</v>
      </c>
      <c r="AE35" s="24">
        <f t="shared" si="10"/>
        <v>0.62232918539508808</v>
      </c>
      <c r="AF35" s="24">
        <f t="shared" si="11"/>
        <v>0.17532352708486301</v>
      </c>
      <c r="AG35" s="24">
        <f t="shared" si="12"/>
        <v>0.20234728752004899</v>
      </c>
    </row>
    <row r="36" spans="4:33" x14ac:dyDescent="0.35">
      <c r="D36" s="15">
        <v>43054.741085416666</v>
      </c>
      <c r="E36" s="12">
        <f t="shared" si="30"/>
        <v>320.74108541666646</v>
      </c>
      <c r="F36" s="10">
        <f t="shared" si="31"/>
        <v>3.1666944385506213E-2</v>
      </c>
      <c r="G36" s="21">
        <v>388</v>
      </c>
      <c r="H36" s="21">
        <v>397</v>
      </c>
      <c r="I36" s="23">
        <f t="shared" si="16"/>
        <v>9</v>
      </c>
      <c r="J36" s="8">
        <f t="shared" si="17"/>
        <v>1407</v>
      </c>
      <c r="K36" s="17">
        <v>677</v>
      </c>
      <c r="L36" s="10">
        <f t="shared" si="18"/>
        <v>4.6677525199999996</v>
      </c>
      <c r="M36" s="17">
        <v>697.8</v>
      </c>
      <c r="N36" s="10">
        <f t="shared" si="19"/>
        <v>4.8111635279999998</v>
      </c>
      <c r="O36" s="17">
        <v>23.7</v>
      </c>
      <c r="P36" s="11">
        <f t="shared" si="20"/>
        <v>3.6949796291418327E-4</v>
      </c>
      <c r="Q36" s="13">
        <f t="shared" si="32"/>
        <v>5.7788040372484216E-2</v>
      </c>
      <c r="R36" s="8">
        <f t="shared" si="33"/>
        <v>57.788040372484218</v>
      </c>
      <c r="S36" s="11">
        <f t="shared" si="13"/>
        <v>11.668254392214125</v>
      </c>
      <c r="T36" s="13">
        <f t="shared" si="0"/>
        <v>5.7788040372484216E-2</v>
      </c>
      <c r="U36" s="8">
        <v>0</v>
      </c>
      <c r="V36" s="8">
        <f t="shared" si="1"/>
        <v>0</v>
      </c>
      <c r="W36" s="13">
        <f t="shared" si="2"/>
        <v>3.7920614511616262E-2</v>
      </c>
      <c r="X36" s="11">
        <f t="shared" si="3"/>
        <v>17.964846818223073</v>
      </c>
      <c r="Y36" s="13">
        <f t="shared" si="4"/>
        <v>0.11511365899364849</v>
      </c>
      <c r="Z36" s="24">
        <f t="shared" si="5"/>
        <v>14.274093715212413</v>
      </c>
      <c r="AA36" s="24">
        <f t="shared" si="6"/>
        <v>15.68581726946419</v>
      </c>
      <c r="AB36" s="24">
        <f t="shared" si="7"/>
        <v>0</v>
      </c>
      <c r="AC36" s="24">
        <f t="shared" si="8"/>
        <v>0</v>
      </c>
      <c r="AD36" s="11">
        <f t="shared" si="9"/>
        <v>55.817175912312742</v>
      </c>
      <c r="AE36" s="24">
        <f t="shared" si="10"/>
        <v>0.62387977526128657</v>
      </c>
      <c r="AF36" s="24">
        <f t="shared" si="11"/>
        <v>0.17532352708486301</v>
      </c>
      <c r="AG36" s="24">
        <f t="shared" si="12"/>
        <v>0.20079669765385053</v>
      </c>
    </row>
    <row r="37" spans="4:33" x14ac:dyDescent="0.35">
      <c r="D37" s="15">
        <v>43054.742428020836</v>
      </c>
      <c r="E37" s="12">
        <f t="shared" si="30"/>
        <v>320.74242802083609</v>
      </c>
      <c r="F37" s="10">
        <f t="shared" si="31"/>
        <v>3.2222500070929527E-2</v>
      </c>
      <c r="G37" s="21">
        <v>397</v>
      </c>
      <c r="H37" s="21">
        <v>405</v>
      </c>
      <c r="I37" s="23">
        <f t="shared" si="16"/>
        <v>8</v>
      </c>
      <c r="J37" s="8">
        <f t="shared" si="17"/>
        <v>1415</v>
      </c>
      <c r="K37" s="17">
        <v>670.7</v>
      </c>
      <c r="L37" s="10">
        <f t="shared" si="18"/>
        <v>4.6243155319999998</v>
      </c>
      <c r="M37" s="17">
        <v>690.1</v>
      </c>
      <c r="N37" s="10">
        <f t="shared" si="19"/>
        <v>4.7580738760000001</v>
      </c>
      <c r="O37" s="17">
        <v>23.7</v>
      </c>
      <c r="P37" s="11">
        <f t="shared" si="20"/>
        <v>3.2844263370149625E-4</v>
      </c>
      <c r="Q37" s="13">
        <f t="shared" si="32"/>
        <v>5.8116483006185715E-2</v>
      </c>
      <c r="R37" s="8">
        <f t="shared" si="33"/>
        <v>58.116483006185717</v>
      </c>
      <c r="S37" s="11">
        <f t="shared" si="13"/>
        <v>10.192959360028381</v>
      </c>
      <c r="T37" s="13">
        <f t="shared" si="0"/>
        <v>5.8116483006185715E-2</v>
      </c>
      <c r="U37" s="8">
        <v>0</v>
      </c>
      <c r="V37" s="8">
        <f t="shared" si="1"/>
        <v>0</v>
      </c>
      <c r="W37" s="13">
        <f t="shared" si="2"/>
        <v>3.7592171877914762E-2</v>
      </c>
      <c r="X37" s="11">
        <f t="shared" si="3"/>
        <v>18.007959583355234</v>
      </c>
      <c r="Y37" s="13">
        <f t="shared" si="4"/>
        <v>0.11511365899364849</v>
      </c>
      <c r="Z37" s="24">
        <f t="shared" si="5"/>
        <v>14.274093715212413</v>
      </c>
      <c r="AA37" s="24">
        <f t="shared" si="6"/>
        <v>15.68581726946419</v>
      </c>
      <c r="AB37" s="24">
        <f t="shared" si="7"/>
        <v>0</v>
      </c>
      <c r="AC37" s="24">
        <f t="shared" si="8"/>
        <v>0</v>
      </c>
      <c r="AD37" s="11">
        <f t="shared" si="9"/>
        <v>55.774063147180577</v>
      </c>
      <c r="AE37" s="24">
        <f t="shared" si="10"/>
        <v>0.62339789523453992</v>
      </c>
      <c r="AF37" s="24">
        <f t="shared" si="11"/>
        <v>0.17532352708486301</v>
      </c>
      <c r="AG37" s="24">
        <f t="shared" si="12"/>
        <v>0.20127857768059712</v>
      </c>
    </row>
    <row r="38" spans="4:33" x14ac:dyDescent="0.35">
      <c r="D38" s="15">
        <v>43054.743967372684</v>
      </c>
      <c r="E38" s="12">
        <f t="shared" si="30"/>
        <v>320.74396737268398</v>
      </c>
      <c r="F38" s="10">
        <f t="shared" si="31"/>
        <v>3.6944444349501282E-2</v>
      </c>
      <c r="G38" s="21">
        <v>405</v>
      </c>
      <c r="H38" s="21">
        <v>412</v>
      </c>
      <c r="I38" s="23">
        <f t="shared" si="16"/>
        <v>7</v>
      </c>
      <c r="J38" s="8">
        <f t="shared" si="17"/>
        <v>1422</v>
      </c>
      <c r="K38" s="17">
        <v>664.9</v>
      </c>
      <c r="L38" s="10">
        <f t="shared" si="18"/>
        <v>4.5843259239999998</v>
      </c>
      <c r="M38" s="17">
        <v>684.7</v>
      </c>
      <c r="N38" s="10">
        <f t="shared" si="19"/>
        <v>4.7208421720000002</v>
      </c>
      <c r="O38" s="17">
        <v>23.7</v>
      </c>
      <c r="P38" s="11">
        <f t="shared" si="20"/>
        <v>2.8738730448880923E-4</v>
      </c>
      <c r="Q38" s="13">
        <f t="shared" si="32"/>
        <v>5.8403870310674524E-2</v>
      </c>
      <c r="R38" s="8">
        <f t="shared" si="33"/>
        <v>58.403870310674527</v>
      </c>
      <c r="S38" s="11">
        <f t="shared" si="13"/>
        <v>7.7789045023947887</v>
      </c>
      <c r="T38" s="13">
        <f t="shared" si="0"/>
        <v>5.8403870310674524E-2</v>
      </c>
      <c r="U38" s="8">
        <v>0</v>
      </c>
      <c r="V38" s="8">
        <f t="shared" si="1"/>
        <v>0</v>
      </c>
      <c r="W38" s="13">
        <f t="shared" si="2"/>
        <v>3.7304784573425953E-2</v>
      </c>
      <c r="X38" s="11">
        <f t="shared" si="3"/>
        <v>18.011228066819278</v>
      </c>
      <c r="Y38" s="13">
        <f t="shared" si="4"/>
        <v>0.11511365899364849</v>
      </c>
      <c r="Z38" s="24">
        <f t="shared" si="5"/>
        <v>14.274093715212413</v>
      </c>
      <c r="AA38" s="24">
        <f t="shared" si="6"/>
        <v>15.68581726946419</v>
      </c>
      <c r="AB38" s="24">
        <f t="shared" si="7"/>
        <v>0</v>
      </c>
      <c r="AC38" s="24">
        <f t="shared" si="8"/>
        <v>0</v>
      </c>
      <c r="AD38" s="11">
        <f t="shared" si="9"/>
        <v>55.770794663716522</v>
      </c>
      <c r="AE38" s="24">
        <f t="shared" si="10"/>
        <v>0.6233613627390191</v>
      </c>
      <c r="AF38" s="24">
        <f t="shared" si="11"/>
        <v>0.17532352708486301</v>
      </c>
      <c r="AG38" s="24">
        <f t="shared" si="12"/>
        <v>0.20131511017611781</v>
      </c>
    </row>
    <row r="39" spans="4:33" x14ac:dyDescent="0.35">
      <c r="D39" s="15">
        <v>43054.744974317131</v>
      </c>
      <c r="E39" s="12">
        <f t="shared" si="30"/>
        <v>320.74497431713098</v>
      </c>
      <c r="F39" s="10">
        <f t="shared" si="31"/>
        <v>2.4166666727978736E-2</v>
      </c>
      <c r="G39" s="21">
        <v>412</v>
      </c>
      <c r="H39" s="21">
        <v>416</v>
      </c>
      <c r="I39" s="23">
        <f t="shared" si="16"/>
        <v>4</v>
      </c>
      <c r="J39" s="8">
        <f t="shared" si="17"/>
        <v>1426</v>
      </c>
      <c r="K39" s="17">
        <v>658.7</v>
      </c>
      <c r="L39" s="10">
        <f t="shared" si="18"/>
        <v>4.5415784119999998</v>
      </c>
      <c r="M39" s="17">
        <v>679.8</v>
      </c>
      <c r="N39" s="10">
        <f t="shared" si="19"/>
        <v>4.6870578479999994</v>
      </c>
      <c r="O39" s="17">
        <v>23.7</v>
      </c>
      <c r="P39" s="11">
        <f t="shared" si="20"/>
        <v>1.6422131685074812E-4</v>
      </c>
      <c r="Q39" s="13">
        <f t="shared" si="32"/>
        <v>5.8568091627525271E-2</v>
      </c>
      <c r="R39" s="8">
        <f t="shared" si="33"/>
        <v>58.56809162752527</v>
      </c>
      <c r="S39" s="11">
        <f t="shared" si="13"/>
        <v>6.7953648179631827</v>
      </c>
      <c r="T39" s="13">
        <f t="shared" si="0"/>
        <v>5.8568091627525271E-2</v>
      </c>
      <c r="U39" s="8">
        <v>0</v>
      </c>
      <c r="V39" s="8">
        <f t="shared" si="1"/>
        <v>0</v>
      </c>
      <c r="W39" s="13">
        <f t="shared" si="2"/>
        <v>3.7140563256575207E-2</v>
      </c>
      <c r="X39" s="11">
        <f t="shared" si="3"/>
        <v>18.06119337556613</v>
      </c>
      <c r="Y39" s="13">
        <f t="shared" si="4"/>
        <v>0.11511365899364849</v>
      </c>
      <c r="Z39" s="24">
        <f t="shared" si="5"/>
        <v>14.274093715212413</v>
      </c>
      <c r="AA39" s="24">
        <f t="shared" si="6"/>
        <v>15.68581726946419</v>
      </c>
      <c r="AB39" s="24">
        <f t="shared" si="7"/>
        <v>0</v>
      </c>
      <c r="AC39" s="24">
        <f t="shared" si="8"/>
        <v>0</v>
      </c>
      <c r="AD39" s="11">
        <f t="shared" si="9"/>
        <v>55.720829354969673</v>
      </c>
      <c r="AE39" s="24">
        <f t="shared" si="10"/>
        <v>0.62280289045728243</v>
      </c>
      <c r="AF39" s="24">
        <f t="shared" si="11"/>
        <v>0.17532352708486301</v>
      </c>
      <c r="AG39" s="24">
        <f t="shared" si="12"/>
        <v>0.20187358245785447</v>
      </c>
    </row>
    <row r="40" spans="4:33" x14ac:dyDescent="0.35">
      <c r="D40" s="15">
        <v>43054.747173402779</v>
      </c>
      <c r="E40" s="12">
        <f t="shared" ref="E40:E46" si="34">D40-(116*365+29)-365</f>
        <v>320.74717340277857</v>
      </c>
      <c r="F40" s="10">
        <f t="shared" ref="F40:F46" si="35">(E40-E39)*24</f>
        <v>5.277805554214865E-2</v>
      </c>
      <c r="G40" s="21">
        <v>100</v>
      </c>
      <c r="H40" s="21">
        <v>111</v>
      </c>
      <c r="I40" s="23">
        <f t="shared" si="16"/>
        <v>11</v>
      </c>
      <c r="J40" s="8">
        <f t="shared" si="17"/>
        <v>1437</v>
      </c>
      <c r="K40" s="17">
        <v>654.70000000000005</v>
      </c>
      <c r="L40" s="10">
        <f t="shared" si="18"/>
        <v>4.5139993719999998</v>
      </c>
      <c r="M40" s="17">
        <v>671.9</v>
      </c>
      <c r="N40" s="10">
        <f t="shared" si="19"/>
        <v>4.6325892440000001</v>
      </c>
      <c r="O40" s="17">
        <v>23.7</v>
      </c>
      <c r="P40" s="11">
        <f t="shared" si="20"/>
        <v>4.5160862133955727E-4</v>
      </c>
      <c r="Q40" s="13">
        <f t="shared" ref="Q40:Q46" si="36">Q39+P40</f>
        <v>5.9019700248864826E-2</v>
      </c>
      <c r="R40" s="8">
        <f t="shared" ref="R40:R46" si="37">Q40*1000</f>
        <v>59.019700248864822</v>
      </c>
      <c r="S40" s="11">
        <f t="shared" si="13"/>
        <v>8.5567498972921001</v>
      </c>
      <c r="T40" s="13">
        <f t="shared" si="0"/>
        <v>5.9019700248864826E-2</v>
      </c>
      <c r="U40" s="8">
        <v>0</v>
      </c>
      <c r="V40" s="8">
        <f t="shared" si="1"/>
        <v>0</v>
      </c>
      <c r="W40" s="13">
        <f t="shared" si="2"/>
        <v>3.6688954635235652E-2</v>
      </c>
      <c r="X40" s="11">
        <f t="shared" si="3"/>
        <v>18.051355268561185</v>
      </c>
      <c r="Y40" s="13">
        <f t="shared" si="4"/>
        <v>0.11511365899364849</v>
      </c>
      <c r="Z40" s="24">
        <f t="shared" si="5"/>
        <v>14.274093715212413</v>
      </c>
      <c r="AA40" s="24">
        <f t="shared" si="6"/>
        <v>15.68581726946419</v>
      </c>
      <c r="AB40" s="24">
        <f t="shared" si="7"/>
        <v>0</v>
      </c>
      <c r="AC40" s="24">
        <f t="shared" si="8"/>
        <v>0</v>
      </c>
      <c r="AD40" s="11">
        <f t="shared" si="9"/>
        <v>55.730667461974626</v>
      </c>
      <c r="AE40" s="24">
        <f t="shared" si="10"/>
        <v>0.62291285295335874</v>
      </c>
      <c r="AF40" s="24">
        <f t="shared" si="11"/>
        <v>0.17532352708486301</v>
      </c>
      <c r="AG40" s="24">
        <f t="shared" si="12"/>
        <v>0.20176361996177827</v>
      </c>
    </row>
    <row r="41" spans="4:33" x14ac:dyDescent="0.35">
      <c r="D41" s="15">
        <v>43054.749893310189</v>
      </c>
      <c r="E41" s="12">
        <f t="shared" si="34"/>
        <v>320.74989331018878</v>
      </c>
      <c r="F41" s="10">
        <f t="shared" si="35"/>
        <v>6.5277777845039964E-2</v>
      </c>
      <c r="G41" s="21">
        <v>111</v>
      </c>
      <c r="H41" s="21">
        <v>122</v>
      </c>
      <c r="I41" s="23">
        <f t="shared" si="16"/>
        <v>11</v>
      </c>
      <c r="J41" s="8">
        <f t="shared" si="17"/>
        <v>1448</v>
      </c>
      <c r="K41" s="17">
        <v>650.70000000000005</v>
      </c>
      <c r="L41" s="10">
        <f t="shared" si="18"/>
        <v>4.4864203319999998</v>
      </c>
      <c r="M41" s="17">
        <v>663.9</v>
      </c>
      <c r="N41" s="10">
        <f t="shared" si="19"/>
        <v>4.5774311640000001</v>
      </c>
      <c r="O41" s="17">
        <v>23.7</v>
      </c>
      <c r="P41" s="11">
        <f t="shared" si="20"/>
        <v>4.5160862133955727E-4</v>
      </c>
      <c r="Q41" s="13">
        <f t="shared" si="36"/>
        <v>5.9471308870204381E-2</v>
      </c>
      <c r="R41" s="8">
        <f t="shared" si="37"/>
        <v>59.471308870204382</v>
      </c>
      <c r="S41" s="11">
        <f t="shared" si="13"/>
        <v>6.9182597240306043</v>
      </c>
      <c r="T41" s="13">
        <f t="shared" si="0"/>
        <v>5.9471308870204381E-2</v>
      </c>
      <c r="U41" s="8">
        <v>0</v>
      </c>
      <c r="V41" s="8">
        <f t="shared" si="1"/>
        <v>0</v>
      </c>
      <c r="W41" s="13">
        <f t="shared" si="2"/>
        <v>3.6237346013896096E-2</v>
      </c>
      <c r="X41" s="11">
        <f t="shared" si="3"/>
        <v>18.044000531981727</v>
      </c>
      <c r="Y41" s="13">
        <f t="shared" si="4"/>
        <v>0.11511365899364849</v>
      </c>
      <c r="Z41" s="24">
        <f t="shared" si="5"/>
        <v>14.274093715212413</v>
      </c>
      <c r="AA41" s="24">
        <f t="shared" si="6"/>
        <v>15.68581726946419</v>
      </c>
      <c r="AB41" s="24">
        <f t="shared" si="7"/>
        <v>0</v>
      </c>
      <c r="AC41" s="24">
        <f t="shared" si="8"/>
        <v>0</v>
      </c>
      <c r="AD41" s="11">
        <f t="shared" si="9"/>
        <v>55.738022198554084</v>
      </c>
      <c r="AE41" s="24">
        <f t="shared" si="10"/>
        <v>0.62299505831988444</v>
      </c>
      <c r="AF41" s="24">
        <f t="shared" si="11"/>
        <v>0.17532352708486301</v>
      </c>
      <c r="AG41" s="24">
        <f t="shared" si="12"/>
        <v>0.20168141459525263</v>
      </c>
    </row>
    <row r="42" spans="4:33" x14ac:dyDescent="0.35">
      <c r="D42" s="15">
        <v>43054.753573877315</v>
      </c>
      <c r="E42" s="12">
        <f t="shared" si="34"/>
        <v>320.75357387731492</v>
      </c>
      <c r="F42" s="10">
        <f t="shared" si="35"/>
        <v>8.8333611027337611E-2</v>
      </c>
      <c r="G42" s="21">
        <v>122</v>
      </c>
      <c r="H42" s="21">
        <v>136</v>
      </c>
      <c r="I42" s="23">
        <f t="shared" si="16"/>
        <v>14</v>
      </c>
      <c r="J42" s="8">
        <f t="shared" si="17"/>
        <v>1462</v>
      </c>
      <c r="K42" s="17">
        <v>646.79999999999995</v>
      </c>
      <c r="L42" s="10">
        <f t="shared" si="18"/>
        <v>4.4595307679999996</v>
      </c>
      <c r="M42" s="17">
        <v>656.9</v>
      </c>
      <c r="N42" s="10">
        <f t="shared" si="19"/>
        <v>4.5291678439999998</v>
      </c>
      <c r="O42" s="17">
        <v>23.7</v>
      </c>
      <c r="P42" s="11">
        <f t="shared" si="20"/>
        <v>5.7477460897761845E-4</v>
      </c>
      <c r="Q42" s="13">
        <f t="shared" si="36"/>
        <v>6.0046083479182E-2</v>
      </c>
      <c r="R42" s="8">
        <f t="shared" si="37"/>
        <v>60.046083479182002</v>
      </c>
      <c r="S42" s="11">
        <f t="shared" si="13"/>
        <v>6.5068619101254264</v>
      </c>
      <c r="T42" s="13">
        <f t="shared" si="0"/>
        <v>6.0046083479182E-2</v>
      </c>
      <c r="U42" s="8">
        <v>0</v>
      </c>
      <c r="V42" s="8">
        <f t="shared" si="1"/>
        <v>0</v>
      </c>
      <c r="W42" s="13">
        <f t="shared" si="2"/>
        <v>3.5662571404918478E-2</v>
      </c>
      <c r="X42" s="11">
        <f t="shared" si="3"/>
        <v>17.947026717823253</v>
      </c>
      <c r="Y42" s="13">
        <f t="shared" si="4"/>
        <v>0.11511365899364849</v>
      </c>
      <c r="Z42" s="24">
        <f t="shared" si="5"/>
        <v>14.274093715212413</v>
      </c>
      <c r="AA42" s="24">
        <f t="shared" si="6"/>
        <v>15.68581726946419</v>
      </c>
      <c r="AB42" s="24">
        <f t="shared" si="7"/>
        <v>0</v>
      </c>
      <c r="AC42" s="24">
        <f t="shared" si="8"/>
        <v>0</v>
      </c>
      <c r="AD42" s="11">
        <f t="shared" si="9"/>
        <v>55.834996012712558</v>
      </c>
      <c r="AE42" s="24">
        <f t="shared" si="10"/>
        <v>0.62407895409917757</v>
      </c>
      <c r="AF42" s="24">
        <f t="shared" si="11"/>
        <v>0.17532352708486301</v>
      </c>
      <c r="AG42" s="24">
        <f t="shared" si="12"/>
        <v>0.2005975188159595</v>
      </c>
    </row>
    <row r="43" spans="4:33" x14ac:dyDescent="0.35">
      <c r="D43" s="15">
        <v>43054.755136388892</v>
      </c>
      <c r="E43" s="12">
        <f t="shared" si="34"/>
        <v>320.75513638889242</v>
      </c>
      <c r="F43" s="10">
        <f t="shared" si="35"/>
        <v>3.7500277860090137E-2</v>
      </c>
      <c r="G43" s="21">
        <v>136</v>
      </c>
      <c r="H43" s="21">
        <v>150</v>
      </c>
      <c r="I43" s="23">
        <f t="shared" si="16"/>
        <v>14</v>
      </c>
      <c r="J43" s="8">
        <f t="shared" si="17"/>
        <v>1476</v>
      </c>
      <c r="K43" s="17">
        <v>640.9</v>
      </c>
      <c r="L43" s="10">
        <f t="shared" si="18"/>
        <v>4.4188516839999998</v>
      </c>
      <c r="M43" s="17">
        <v>652.20000000000005</v>
      </c>
      <c r="N43" s="10">
        <f t="shared" si="19"/>
        <v>4.4967624720000003</v>
      </c>
      <c r="O43" s="17">
        <v>23.7</v>
      </c>
      <c r="P43" s="11">
        <f t="shared" si="20"/>
        <v>5.7477460897761845E-4</v>
      </c>
      <c r="Q43" s="13">
        <f t="shared" si="36"/>
        <v>6.0620858088159618E-2</v>
      </c>
      <c r="R43" s="8">
        <f t="shared" si="37"/>
        <v>60.620858088159615</v>
      </c>
      <c r="S43" s="11">
        <f t="shared" si="13"/>
        <v>15.327209337542678</v>
      </c>
      <c r="T43" s="13">
        <f t="shared" si="0"/>
        <v>6.0620858088159618E-2</v>
      </c>
      <c r="U43" s="8">
        <v>0</v>
      </c>
      <c r="V43" s="8">
        <f t="shared" si="1"/>
        <v>0</v>
      </c>
      <c r="W43" s="13">
        <f t="shared" si="2"/>
        <v>3.5087796795940859E-2</v>
      </c>
      <c r="X43" s="11">
        <f t="shared" si="3"/>
        <v>17.785022613758844</v>
      </c>
      <c r="Y43" s="13">
        <f t="shared" si="4"/>
        <v>0.11511365899364849</v>
      </c>
      <c r="Z43" s="24">
        <f t="shared" si="5"/>
        <v>14.274093715212413</v>
      </c>
      <c r="AA43" s="24">
        <f t="shared" si="6"/>
        <v>15.68581726946419</v>
      </c>
      <c r="AB43" s="24">
        <f t="shared" si="7"/>
        <v>0</v>
      </c>
      <c r="AC43" s="24">
        <f t="shared" si="8"/>
        <v>0</v>
      </c>
      <c r="AD43" s="11">
        <f t="shared" si="9"/>
        <v>55.997000116776967</v>
      </c>
      <c r="AE43" s="24">
        <f t="shared" si="10"/>
        <v>0.62588970647751163</v>
      </c>
      <c r="AF43" s="24">
        <f t="shared" si="11"/>
        <v>0.17532352708486301</v>
      </c>
      <c r="AG43" s="24">
        <f t="shared" si="12"/>
        <v>0.19878676643762547</v>
      </c>
    </row>
    <row r="44" spans="4:33" x14ac:dyDescent="0.35">
      <c r="D44" s="15">
        <v>43054.75787947917</v>
      </c>
      <c r="E44" s="12">
        <f t="shared" si="34"/>
        <v>320.75787947916979</v>
      </c>
      <c r="F44" s="10">
        <f t="shared" si="35"/>
        <v>6.5834166656713933E-2</v>
      </c>
      <c r="G44" s="21">
        <v>150</v>
      </c>
      <c r="H44" s="21">
        <v>160</v>
      </c>
      <c r="I44" s="23">
        <f t="shared" si="16"/>
        <v>10</v>
      </c>
      <c r="J44" s="8">
        <f t="shared" si="17"/>
        <v>1486</v>
      </c>
      <c r="K44" s="17">
        <v>636.5</v>
      </c>
      <c r="L44" s="10">
        <f t="shared" si="18"/>
        <v>4.3885147399999997</v>
      </c>
      <c r="M44" s="17">
        <v>647.1</v>
      </c>
      <c r="N44" s="10">
        <f t="shared" si="19"/>
        <v>4.4615991959999999</v>
      </c>
      <c r="O44" s="17">
        <v>23.7</v>
      </c>
      <c r="P44" s="11">
        <f t="shared" si="20"/>
        <v>4.105532921268703E-4</v>
      </c>
      <c r="Q44" s="13">
        <f t="shared" si="36"/>
        <v>6.103141138028649E-2</v>
      </c>
      <c r="R44" s="8">
        <f t="shared" si="37"/>
        <v>61.031411380286492</v>
      </c>
      <c r="S44" s="11">
        <f t="shared" si="13"/>
        <v>6.2361736006724566</v>
      </c>
      <c r="T44" s="13">
        <f t="shared" si="0"/>
        <v>6.103141138028649E-2</v>
      </c>
      <c r="U44" s="8">
        <v>0</v>
      </c>
      <c r="V44" s="8">
        <f t="shared" si="1"/>
        <v>0</v>
      </c>
      <c r="W44" s="13">
        <f t="shared" si="2"/>
        <v>3.4677243503813987E-2</v>
      </c>
      <c r="X44" s="11">
        <f t="shared" si="3"/>
        <v>17.715453943888509</v>
      </c>
      <c r="Y44" s="13">
        <f t="shared" si="4"/>
        <v>0.11511365899364849</v>
      </c>
      <c r="Z44" s="24">
        <f t="shared" si="5"/>
        <v>14.274093715212413</v>
      </c>
      <c r="AA44" s="24">
        <f t="shared" si="6"/>
        <v>15.68581726946419</v>
      </c>
      <c r="AB44" s="24">
        <f t="shared" si="7"/>
        <v>0</v>
      </c>
      <c r="AC44" s="24">
        <f t="shared" si="8"/>
        <v>0</v>
      </c>
      <c r="AD44" s="11">
        <f t="shared" si="9"/>
        <v>56.066568786647302</v>
      </c>
      <c r="AE44" s="24">
        <f t="shared" si="10"/>
        <v>0.62666728946007089</v>
      </c>
      <c r="AF44" s="24">
        <f t="shared" si="11"/>
        <v>0.17532352708486301</v>
      </c>
      <c r="AG44" s="24">
        <f t="shared" si="12"/>
        <v>0.19800918345506618</v>
      </c>
    </row>
    <row r="45" spans="4:33" x14ac:dyDescent="0.35">
      <c r="D45" s="15">
        <v>43054.758458182871</v>
      </c>
      <c r="E45" s="12">
        <f t="shared" si="34"/>
        <v>320.75845818287053</v>
      </c>
      <c r="F45" s="10">
        <f t="shared" si="35"/>
        <v>1.3888888817746192E-2</v>
      </c>
      <c r="G45" s="21">
        <v>160</v>
      </c>
      <c r="H45" s="21">
        <v>172</v>
      </c>
      <c r="I45" s="23">
        <f t="shared" si="16"/>
        <v>12</v>
      </c>
      <c r="J45" s="8">
        <f t="shared" si="17"/>
        <v>1498</v>
      </c>
      <c r="K45" s="17">
        <v>629.6</v>
      </c>
      <c r="L45" s="10">
        <f t="shared" si="18"/>
        <v>4.3409408960000002</v>
      </c>
      <c r="M45" s="17">
        <v>643.79999999999995</v>
      </c>
      <c r="N45" s="10">
        <f t="shared" si="19"/>
        <v>4.4388464879999994</v>
      </c>
      <c r="O45" s="17">
        <v>23.7</v>
      </c>
      <c r="P45" s="11">
        <f t="shared" si="20"/>
        <v>4.926639505522444E-4</v>
      </c>
      <c r="Q45" s="13">
        <f t="shared" si="36"/>
        <v>6.1524075330838736E-2</v>
      </c>
      <c r="R45" s="8">
        <f t="shared" si="37"/>
        <v>61.524075330838734</v>
      </c>
      <c r="S45" s="11">
        <f t="shared" si="13"/>
        <v>35.471804621457906</v>
      </c>
      <c r="T45" s="13">
        <f t="shared" si="0"/>
        <v>6.1524075330838736E-2</v>
      </c>
      <c r="U45" s="8">
        <v>0</v>
      </c>
      <c r="V45" s="8">
        <f t="shared" si="1"/>
        <v>0</v>
      </c>
      <c r="W45" s="13">
        <f t="shared" si="2"/>
        <v>3.4184579553261742E-2</v>
      </c>
      <c r="X45" s="11">
        <f t="shared" si="3"/>
        <v>17.553284319922856</v>
      </c>
      <c r="Y45" s="13">
        <f t="shared" si="4"/>
        <v>0.11511365899364849</v>
      </c>
      <c r="Z45" s="24">
        <f t="shared" si="5"/>
        <v>14.274093715212413</v>
      </c>
      <c r="AA45" s="24">
        <f t="shared" si="6"/>
        <v>15.68581726946419</v>
      </c>
      <c r="AB45" s="24">
        <f t="shared" si="7"/>
        <v>0</v>
      </c>
      <c r="AC45" s="24">
        <f t="shared" si="8"/>
        <v>0</v>
      </c>
      <c r="AD45" s="11">
        <f t="shared" si="9"/>
        <v>56.228738410612955</v>
      </c>
      <c r="AE45" s="24">
        <f t="shared" si="10"/>
        <v>0.62847989188755371</v>
      </c>
      <c r="AF45" s="24">
        <f t="shared" si="11"/>
        <v>0.17532352708486301</v>
      </c>
      <c r="AG45" s="24">
        <f t="shared" si="12"/>
        <v>0.19619658102758328</v>
      </c>
    </row>
    <row r="46" spans="4:33" x14ac:dyDescent="0.35">
      <c r="D46" s="15">
        <v>43054.759360949072</v>
      </c>
      <c r="E46" s="12">
        <f t="shared" si="34"/>
        <v>320.75936094907229</v>
      </c>
      <c r="F46" s="10">
        <f t="shared" si="35"/>
        <v>2.1666388842277229E-2</v>
      </c>
      <c r="G46" s="21">
        <v>172</v>
      </c>
      <c r="H46" s="21">
        <v>190</v>
      </c>
      <c r="I46" s="23">
        <f t="shared" si="16"/>
        <v>18</v>
      </c>
      <c r="J46" s="8">
        <f t="shared" si="17"/>
        <v>1516</v>
      </c>
      <c r="K46" s="17">
        <v>623</v>
      </c>
      <c r="L46" s="10">
        <f t="shared" si="18"/>
        <v>4.2954354800000001</v>
      </c>
      <c r="M46" s="17">
        <v>639.9</v>
      </c>
      <c r="N46" s="10">
        <f t="shared" si="19"/>
        <v>4.4119569240000001</v>
      </c>
      <c r="O46" s="17">
        <v>23.7</v>
      </c>
      <c r="P46" s="11">
        <f t="shared" si="20"/>
        <v>7.3899592582836655E-4</v>
      </c>
      <c r="Q46" s="13">
        <f t="shared" si="36"/>
        <v>6.22630712566671E-2</v>
      </c>
      <c r="R46" s="8">
        <f t="shared" si="37"/>
        <v>62.263071256667104</v>
      </c>
      <c r="S46" s="11">
        <f t="shared" si="13"/>
        <v>34.107941623681064</v>
      </c>
      <c r="T46" s="13">
        <f t="shared" si="0"/>
        <v>6.22630712566671E-2</v>
      </c>
      <c r="U46" s="8">
        <v>0</v>
      </c>
      <c r="V46" s="8">
        <f t="shared" si="1"/>
        <v>0</v>
      </c>
      <c r="W46" s="13">
        <f t="shared" si="2"/>
        <v>3.3445583627433377E-2</v>
      </c>
      <c r="X46" s="11">
        <f t="shared" si="3"/>
        <v>17.278489986373586</v>
      </c>
      <c r="Y46" s="13">
        <f t="shared" si="4"/>
        <v>0.11511365899364849</v>
      </c>
      <c r="Z46" s="24">
        <f t="shared" si="5"/>
        <v>14.274093715212413</v>
      </c>
      <c r="AA46" s="24">
        <f t="shared" si="6"/>
        <v>15.68581726946419</v>
      </c>
      <c r="AB46" s="24">
        <f t="shared" si="7"/>
        <v>0</v>
      </c>
      <c r="AC46" s="24">
        <f t="shared" si="8"/>
        <v>0</v>
      </c>
      <c r="AD46" s="11">
        <f t="shared" si="9"/>
        <v>56.503532744162221</v>
      </c>
      <c r="AE46" s="24">
        <f t="shared" si="10"/>
        <v>0.63155132329295338</v>
      </c>
      <c r="AF46" s="24">
        <f t="shared" si="11"/>
        <v>0.17532352708486301</v>
      </c>
      <c r="AG46" s="24">
        <f t="shared" si="12"/>
        <v>0.19312514962218363</v>
      </c>
    </row>
    <row r="47" spans="4:33" x14ac:dyDescent="0.35">
      <c r="D47" s="15">
        <v>43055.392916342593</v>
      </c>
      <c r="E47" s="12">
        <f t="shared" ref="E47:E48" si="38">D47-(116*365+29)-365</f>
        <v>321.3929163425928</v>
      </c>
      <c r="F47" s="10">
        <f t="shared" ref="F47:F48" si="39">(E47-E46)*24</f>
        <v>15.205329444492236</v>
      </c>
      <c r="G47" s="21">
        <v>100</v>
      </c>
      <c r="H47" s="21">
        <v>217</v>
      </c>
      <c r="I47" s="23">
        <f t="shared" si="16"/>
        <v>117</v>
      </c>
      <c r="J47" s="8">
        <f t="shared" si="17"/>
        <v>1633</v>
      </c>
      <c r="K47" s="17">
        <v>631.29999999999995</v>
      </c>
      <c r="L47" s="10">
        <f t="shared" si="18"/>
        <v>4.3526619879999995</v>
      </c>
      <c r="M47" s="17">
        <v>630.6</v>
      </c>
      <c r="N47" s="10">
        <f t="shared" si="19"/>
        <v>4.347835656</v>
      </c>
      <c r="O47" s="17">
        <v>23.1</v>
      </c>
      <c r="P47" s="11">
        <f t="shared" si="20"/>
        <v>4.8132020718446543E-3</v>
      </c>
      <c r="Q47" s="13">
        <f t="shared" ref="Q47:Q48" si="40">Q46+P47</f>
        <v>6.7076273328511751E-2</v>
      </c>
      <c r="R47" s="8">
        <f t="shared" ref="R47:R48" si="41">Q47*1000</f>
        <v>67.076273328511746</v>
      </c>
      <c r="S47" s="11">
        <f t="shared" si="13"/>
        <v>0.31654704289147256</v>
      </c>
      <c r="T47" s="13">
        <f t="shared" si="0"/>
        <v>6.7076273328511751E-2</v>
      </c>
      <c r="U47" s="8">
        <v>0</v>
      </c>
      <c r="V47" s="8">
        <f t="shared" si="1"/>
        <v>0</v>
      </c>
      <c r="W47" s="13">
        <f t="shared" si="2"/>
        <v>2.8632381555588726E-2</v>
      </c>
      <c r="X47" s="11">
        <f t="shared" si="3"/>
        <v>15.010066744897475</v>
      </c>
      <c r="Y47" s="13">
        <f t="shared" si="4"/>
        <v>0.11511365899364849</v>
      </c>
      <c r="Z47" s="24">
        <f t="shared" si="5"/>
        <v>14.274093715212413</v>
      </c>
      <c r="AA47" s="24">
        <f t="shared" si="6"/>
        <v>15.68581726946419</v>
      </c>
      <c r="AB47" s="24">
        <f t="shared" si="7"/>
        <v>0</v>
      </c>
      <c r="AC47" s="24">
        <f t="shared" si="8"/>
        <v>0</v>
      </c>
      <c r="AD47" s="11">
        <f t="shared" si="9"/>
        <v>58.771955985638336</v>
      </c>
      <c r="AE47" s="24">
        <f t="shared" si="10"/>
        <v>0.65690594503721489</v>
      </c>
      <c r="AF47" s="24">
        <f t="shared" si="11"/>
        <v>0.17532352708486301</v>
      </c>
      <c r="AG47" s="24">
        <f t="shared" si="12"/>
        <v>0.16777052787792213</v>
      </c>
    </row>
    <row r="48" spans="4:33" x14ac:dyDescent="0.35">
      <c r="D48" s="15">
        <v>43055.396782083335</v>
      </c>
      <c r="E48" s="12">
        <f t="shared" si="38"/>
        <v>321.39678208333498</v>
      </c>
      <c r="F48" s="10">
        <f t="shared" si="39"/>
        <v>9.2777777812443674E-2</v>
      </c>
      <c r="G48" s="21">
        <v>217</v>
      </c>
      <c r="H48" s="21">
        <v>319</v>
      </c>
      <c r="I48" s="23">
        <f t="shared" si="16"/>
        <v>102</v>
      </c>
      <c r="J48" s="8">
        <f t="shared" si="17"/>
        <v>1735</v>
      </c>
      <c r="K48" s="17">
        <v>583.4</v>
      </c>
      <c r="L48" s="10">
        <f t="shared" si="18"/>
        <v>4.0224029839999993</v>
      </c>
      <c r="M48" s="17">
        <v>591.9</v>
      </c>
      <c r="N48" s="10">
        <f t="shared" si="19"/>
        <v>4.0810084440000001</v>
      </c>
      <c r="O48" s="17">
        <v>23.1</v>
      </c>
      <c r="P48" s="11">
        <f t="shared" si="20"/>
        <v>4.1961248831466217E-3</v>
      </c>
      <c r="Q48" s="13">
        <f t="shared" si="40"/>
        <v>7.1272398211658372E-2</v>
      </c>
      <c r="R48" s="8">
        <f t="shared" si="41"/>
        <v>71.27239821165837</v>
      </c>
      <c r="S48" s="11">
        <f t="shared" si="13"/>
        <v>45.227693334381875</v>
      </c>
      <c r="T48" s="13">
        <f>T47</f>
        <v>6.7076273328511751E-2</v>
      </c>
      <c r="U48" s="13">
        <f>Q48-$T$47</f>
        <v>4.1961248831466208E-3</v>
      </c>
      <c r="V48" s="8">
        <f t="shared" si="1"/>
        <v>4.1961248831466209</v>
      </c>
      <c r="W48" s="13">
        <f t="shared" si="2"/>
        <v>2.8632381555588726E-2</v>
      </c>
      <c r="X48" s="11">
        <f t="shared" si="3"/>
        <v>15.991464925379875</v>
      </c>
      <c r="Y48" s="13">
        <f t="shared" si="4"/>
        <v>0.11091753411050187</v>
      </c>
      <c r="Z48" s="24">
        <f t="shared" si="5"/>
        <v>13.753774229702232</v>
      </c>
      <c r="AA48" s="24">
        <f t="shared" si="6"/>
        <v>15.114037615057397</v>
      </c>
      <c r="AB48" s="24">
        <f t="shared" si="7"/>
        <v>0.45318148737983505</v>
      </c>
      <c r="AC48" s="24">
        <f t="shared" si="8"/>
        <v>0.45327214180819669</v>
      </c>
      <c r="AD48" s="11">
        <f t="shared" si="9"/>
        <v>58.362337459562724</v>
      </c>
      <c r="AE48" s="24">
        <f t="shared" si="10"/>
        <v>0.65232755657857311</v>
      </c>
      <c r="AF48" s="24">
        <f t="shared" si="11"/>
        <v>0.16893263115614948</v>
      </c>
      <c r="AG48" s="24">
        <f t="shared" si="12"/>
        <v>0.17873981226527738</v>
      </c>
    </row>
    <row r="49" spans="4:33" x14ac:dyDescent="0.35">
      <c r="D49" s="15">
        <v>43056.375651099537</v>
      </c>
      <c r="E49" s="12">
        <f t="shared" ref="E49:E52" si="42">D49-(116*365+29)-365</f>
        <v>322.37565109953721</v>
      </c>
      <c r="F49" s="10">
        <f t="shared" ref="F49:F52" si="43">(E49-E48)*24</f>
        <v>23.492856388853397</v>
      </c>
      <c r="G49" s="21">
        <v>100</v>
      </c>
      <c r="H49" s="21">
        <v>212</v>
      </c>
      <c r="I49" s="23">
        <f t="shared" si="16"/>
        <v>112</v>
      </c>
      <c r="J49" s="8">
        <f t="shared" si="17"/>
        <v>1847</v>
      </c>
      <c r="K49" s="17">
        <v>595.79999999999995</v>
      </c>
      <c r="L49" s="10">
        <f t="shared" si="18"/>
        <v>4.1078980079999994</v>
      </c>
      <c r="M49" s="17">
        <v>596</v>
      </c>
      <c r="N49" s="10">
        <f t="shared" si="19"/>
        <v>4.1092769599999999</v>
      </c>
      <c r="O49" s="17">
        <v>23.3</v>
      </c>
      <c r="P49" s="11">
        <f t="shared" si="20"/>
        <v>4.604401219092758E-3</v>
      </c>
      <c r="Q49" s="13">
        <f t="shared" ref="Q49:Q52" si="44">Q48+P49</f>
        <v>7.5876799430751124E-2</v>
      </c>
      <c r="R49" s="8">
        <f t="shared" ref="R49:R52" si="45">Q49*1000</f>
        <v>75.87679943075112</v>
      </c>
      <c r="S49" s="11">
        <f t="shared" si="13"/>
        <v>0.19599154495650847</v>
      </c>
      <c r="T49" s="13">
        <f t="shared" ref="T49:T79" si="46">T48</f>
        <v>6.7076273328511751E-2</v>
      </c>
      <c r="U49" s="13">
        <f t="shared" ref="U49:U79" si="47">Q49-$T$47</f>
        <v>8.8005261022393727E-3</v>
      </c>
      <c r="V49" s="8">
        <f t="shared" si="1"/>
        <v>8.8005261022393722</v>
      </c>
      <c r="W49" s="13">
        <f t="shared" si="2"/>
        <v>2.8632381555588726E-2</v>
      </c>
      <c r="X49" s="11">
        <f t="shared" si="3"/>
        <v>15.881456525725415</v>
      </c>
      <c r="Y49" s="13">
        <f t="shared" si="4"/>
        <v>0.10631313289140912</v>
      </c>
      <c r="Z49" s="24">
        <f t="shared" si="5"/>
        <v>13.182828478534731</v>
      </c>
      <c r="AA49" s="24">
        <f t="shared" si="6"/>
        <v>14.486624701686516</v>
      </c>
      <c r="AB49" s="24">
        <f t="shared" si="7"/>
        <v>0.95045681904185231</v>
      </c>
      <c r="AC49" s="24">
        <f t="shared" si="8"/>
        <v>0.95064694843153863</v>
      </c>
      <c r="AD49" s="11">
        <f t="shared" si="9"/>
        <v>59.099758772588068</v>
      </c>
      <c r="AE49" s="24">
        <f t="shared" si="10"/>
        <v>0.66056986256277195</v>
      </c>
      <c r="AF49" s="24">
        <f t="shared" si="11"/>
        <v>0.16191991112880916</v>
      </c>
      <c r="AG49" s="24">
        <f t="shared" si="12"/>
        <v>0.17751022630841892</v>
      </c>
    </row>
    <row r="50" spans="4:33" x14ac:dyDescent="0.35">
      <c r="D50" s="15">
        <v>43056.377016851853</v>
      </c>
      <c r="E50" s="12">
        <f t="shared" si="42"/>
        <v>322.37701685185311</v>
      </c>
      <c r="F50" s="10">
        <f t="shared" si="43"/>
        <v>3.2778055581729859E-2</v>
      </c>
      <c r="G50" s="21">
        <v>100</v>
      </c>
      <c r="H50" s="21">
        <v>205</v>
      </c>
      <c r="I50" s="23">
        <f t="shared" si="16"/>
        <v>105</v>
      </c>
      <c r="J50" s="8">
        <f t="shared" si="17"/>
        <v>1952</v>
      </c>
      <c r="K50" s="17">
        <v>555.70000000000005</v>
      </c>
      <c r="L50" s="10">
        <f t="shared" si="18"/>
        <v>3.831418132</v>
      </c>
      <c r="M50" s="17">
        <v>557.70000000000005</v>
      </c>
      <c r="N50" s="10">
        <f t="shared" si="19"/>
        <v>3.845207652</v>
      </c>
      <c r="O50" s="17">
        <v>23.3</v>
      </c>
      <c r="P50" s="11">
        <f t="shared" si="20"/>
        <v>4.3166261428994601E-3</v>
      </c>
      <c r="Q50" s="13">
        <f t="shared" si="44"/>
        <v>8.0193425573650584E-2</v>
      </c>
      <c r="R50" s="8">
        <f t="shared" si="45"/>
        <v>80.193425573650586</v>
      </c>
      <c r="S50" s="11">
        <f t="shared" si="13"/>
        <v>131.69256279208648</v>
      </c>
      <c r="T50" s="13">
        <f t="shared" si="46"/>
        <v>6.7076273328511751E-2</v>
      </c>
      <c r="U50" s="13">
        <f t="shared" si="47"/>
        <v>1.3117152245138833E-2</v>
      </c>
      <c r="V50" s="8">
        <f t="shared" si="1"/>
        <v>13.117152245138833</v>
      </c>
      <c r="W50" s="13">
        <f t="shared" si="2"/>
        <v>2.8632381555588726E-2</v>
      </c>
      <c r="X50" s="11">
        <f t="shared" si="3"/>
        <v>16.972114199986279</v>
      </c>
      <c r="Y50" s="13">
        <f t="shared" si="4"/>
        <v>0.10199650674850966</v>
      </c>
      <c r="Z50" s="24">
        <f t="shared" si="5"/>
        <v>12.647566836815198</v>
      </c>
      <c r="AA50" s="24">
        <f t="shared" si="6"/>
        <v>13.898425095401317</v>
      </c>
      <c r="AB50" s="24">
        <f t="shared" si="7"/>
        <v>1.416652442474994</v>
      </c>
      <c r="AC50" s="24">
        <f t="shared" si="8"/>
        <v>1.4169358296409222</v>
      </c>
      <c r="AD50" s="11">
        <f t="shared" si="9"/>
        <v>58.597300704612401</v>
      </c>
      <c r="AE50" s="24">
        <f t="shared" si="10"/>
        <v>0.65495378791543868</v>
      </c>
      <c r="AF50" s="24">
        <f t="shared" si="11"/>
        <v>0.15534548610317761</v>
      </c>
      <c r="AG50" s="24">
        <f t="shared" si="12"/>
        <v>0.18970072598138371</v>
      </c>
    </row>
    <row r="51" spans="4:33" x14ac:dyDescent="0.35">
      <c r="D51" s="15">
        <v>43056.378093240739</v>
      </c>
      <c r="E51" s="12">
        <f t="shared" si="42"/>
        <v>322.37809324073896</v>
      </c>
      <c r="F51" s="10">
        <f t="shared" si="43"/>
        <v>2.5833333260379732E-2</v>
      </c>
      <c r="G51" s="21">
        <v>205</v>
      </c>
      <c r="H51" s="21">
        <v>297</v>
      </c>
      <c r="I51" s="23">
        <f t="shared" si="16"/>
        <v>92</v>
      </c>
      <c r="J51" s="8">
        <f t="shared" si="17"/>
        <v>2044</v>
      </c>
      <c r="K51" s="17">
        <v>523.6</v>
      </c>
      <c r="L51" s="10">
        <f t="shared" si="18"/>
        <v>3.6100963360000002</v>
      </c>
      <c r="M51" s="17">
        <v>526.9</v>
      </c>
      <c r="N51" s="10">
        <f t="shared" si="19"/>
        <v>3.6328490439999999</v>
      </c>
      <c r="O51" s="17">
        <v>23.3</v>
      </c>
      <c r="P51" s="11">
        <f t="shared" si="20"/>
        <v>3.7821867156833367E-3</v>
      </c>
      <c r="Q51" s="13">
        <f t="shared" si="44"/>
        <v>8.3975612289333923E-2</v>
      </c>
      <c r="R51" s="8">
        <f t="shared" si="45"/>
        <v>83.975612289333924</v>
      </c>
      <c r="S51" s="11">
        <f t="shared" si="13"/>
        <v>146.40722811732661</v>
      </c>
      <c r="T51" s="13">
        <f t="shared" si="46"/>
        <v>6.7076273328511751E-2</v>
      </c>
      <c r="U51" s="13">
        <f t="shared" si="47"/>
        <v>1.6899338960822172E-2</v>
      </c>
      <c r="V51" s="8">
        <f t="shared" si="1"/>
        <v>16.89933896082217</v>
      </c>
      <c r="W51" s="13">
        <f t="shared" si="2"/>
        <v>2.8632381555588726E-2</v>
      </c>
      <c r="X51" s="11">
        <f t="shared" si="3"/>
        <v>17.964221084327857</v>
      </c>
      <c r="Y51" s="13">
        <f t="shared" si="4"/>
        <v>9.8214320032826319E-2</v>
      </c>
      <c r="Z51" s="24">
        <f t="shared" si="5"/>
        <v>12.178575684070463</v>
      </c>
      <c r="AA51" s="24">
        <f t="shared" si="6"/>
        <v>13.383050202275234</v>
      </c>
      <c r="AB51" s="24">
        <f t="shared" si="7"/>
        <v>1.8251286077687945</v>
      </c>
      <c r="AC51" s="24">
        <f t="shared" si="8"/>
        <v>1.8254937065100965</v>
      </c>
      <c r="AD51" s="11">
        <f t="shared" si="9"/>
        <v>58.120568713396899</v>
      </c>
      <c r="AE51" s="24">
        <f t="shared" si="10"/>
        <v>0.64962525879016308</v>
      </c>
      <c r="AF51" s="24">
        <f t="shared" si="11"/>
        <v>0.14958503750929086</v>
      </c>
      <c r="AG51" s="24">
        <f t="shared" si="12"/>
        <v>0.200789703700546</v>
      </c>
    </row>
    <row r="52" spans="4:33" x14ac:dyDescent="0.35">
      <c r="D52" s="15">
        <v>43059.431703645831</v>
      </c>
      <c r="E52" s="12">
        <f t="shared" si="42"/>
        <v>325.43170364583057</v>
      </c>
      <c r="F52" s="10">
        <f t="shared" si="43"/>
        <v>73.28664972219849</v>
      </c>
      <c r="G52" s="21">
        <v>100</v>
      </c>
      <c r="H52" s="21">
        <v>205</v>
      </c>
      <c r="I52" s="23">
        <f t="shared" si="16"/>
        <v>105</v>
      </c>
      <c r="J52" s="8">
        <f t="shared" si="17"/>
        <v>2149</v>
      </c>
      <c r="K52" s="17">
        <v>587.5</v>
      </c>
      <c r="L52" s="10">
        <f t="shared" si="18"/>
        <v>4.0506715</v>
      </c>
      <c r="M52" s="17">
        <v>587.6</v>
      </c>
      <c r="N52" s="10">
        <f t="shared" si="19"/>
        <v>4.0513609759999998</v>
      </c>
      <c r="O52" s="17">
        <v>23.1</v>
      </c>
      <c r="P52" s="11">
        <f t="shared" si="20"/>
        <v>4.3195403208862284E-3</v>
      </c>
      <c r="Q52" s="13">
        <f t="shared" si="44"/>
        <v>8.8295152610220154E-2</v>
      </c>
      <c r="R52" s="8">
        <f t="shared" si="45"/>
        <v>88.295152610220157</v>
      </c>
      <c r="S52" s="11">
        <f t="shared" si="13"/>
        <v>5.8940343667775029E-2</v>
      </c>
      <c r="T52" s="13">
        <f t="shared" si="46"/>
        <v>6.7076273328511751E-2</v>
      </c>
      <c r="U52" s="13">
        <f t="shared" si="47"/>
        <v>2.1218879281708403E-2</v>
      </c>
      <c r="V52" s="8">
        <f t="shared" si="1"/>
        <v>21.218879281708404</v>
      </c>
      <c r="W52" s="13">
        <f t="shared" si="2"/>
        <v>2.8632381555588726E-2</v>
      </c>
      <c r="X52" s="11">
        <f t="shared" si="3"/>
        <v>16.10848891989848</v>
      </c>
      <c r="Y52" s="13">
        <f t="shared" si="4"/>
        <v>9.3894779711940088E-2</v>
      </c>
      <c r="Z52" s="24">
        <f t="shared" si="5"/>
        <v>11.642952684280571</v>
      </c>
      <c r="AA52" s="24">
        <f t="shared" si="6"/>
        <v>12.794453499209418</v>
      </c>
      <c r="AB52" s="24">
        <f t="shared" si="7"/>
        <v>2.2916389624245075</v>
      </c>
      <c r="AC52" s="24">
        <f t="shared" si="8"/>
        <v>2.2920973819008874</v>
      </c>
      <c r="AD52" s="11">
        <f t="shared" si="9"/>
        <v>60.564897580892101</v>
      </c>
      <c r="AE52" s="24">
        <f t="shared" si="10"/>
        <v>0.67694601301307933</v>
      </c>
      <c r="AF52" s="24">
        <f t="shared" si="11"/>
        <v>0.14300617405326224</v>
      </c>
      <c r="AG52" s="24">
        <f t="shared" si="12"/>
        <v>0.1800478129336584</v>
      </c>
    </row>
    <row r="53" spans="4:33" x14ac:dyDescent="0.35">
      <c r="D53" s="15">
        <v>43059.559852303239</v>
      </c>
      <c r="E53" s="12">
        <f t="shared" ref="E53:E61" si="48">D53-(116*365+29)-365</f>
        <v>325.55985230323859</v>
      </c>
      <c r="F53" s="10">
        <f t="shared" ref="F53:F61" si="49">(E53-E52)*24</f>
        <v>3.0755677777924575</v>
      </c>
      <c r="G53" s="21">
        <v>100</v>
      </c>
      <c r="H53" s="21">
        <v>207</v>
      </c>
      <c r="I53" s="23">
        <f t="shared" si="16"/>
        <v>107</v>
      </c>
      <c r="J53" s="8">
        <f t="shared" si="17"/>
        <v>2256</v>
      </c>
      <c r="K53" s="17">
        <v>573.4</v>
      </c>
      <c r="L53" s="10">
        <f t="shared" si="18"/>
        <v>3.9534553839999997</v>
      </c>
      <c r="M53" s="17">
        <v>573.5</v>
      </c>
      <c r="N53" s="10">
        <f t="shared" si="19"/>
        <v>3.95414486</v>
      </c>
      <c r="O53" s="17">
        <v>23.1</v>
      </c>
      <c r="P53" s="11">
        <f t="shared" si="20"/>
        <v>4.4018172793792989E-3</v>
      </c>
      <c r="Q53" s="13">
        <f t="shared" ref="Q53:Q61" si="50">Q52+P53</f>
        <v>9.2696969889599454E-2</v>
      </c>
      <c r="R53" s="8">
        <f t="shared" ref="R53:R61" si="51">Q53*1000</f>
        <v>92.696969889599458</v>
      </c>
      <c r="S53" s="11">
        <f t="shared" si="13"/>
        <v>1.4312210288985341</v>
      </c>
      <c r="T53" s="13">
        <f t="shared" si="46"/>
        <v>6.7076273328511751E-2</v>
      </c>
      <c r="U53" s="13">
        <f t="shared" si="47"/>
        <v>2.5620696561087702E-2</v>
      </c>
      <c r="V53" s="8">
        <f t="shared" si="1"/>
        <v>25.620696561087701</v>
      </c>
      <c r="W53" s="13">
        <f t="shared" si="2"/>
        <v>2.8632381555588726E-2</v>
      </c>
      <c r="X53" s="11">
        <f t="shared" si="3"/>
        <v>16.504530234232515</v>
      </c>
      <c r="Y53" s="13">
        <f t="shared" si="4"/>
        <v>8.9492962432560788E-2</v>
      </c>
      <c r="Z53" s="24">
        <f t="shared" si="5"/>
        <v>11.097127341637538</v>
      </c>
      <c r="AA53" s="24">
        <f t="shared" si="6"/>
        <v>12.194645430370921</v>
      </c>
      <c r="AB53" s="24">
        <f t="shared" si="7"/>
        <v>2.767035228597472</v>
      </c>
      <c r="AC53" s="24">
        <f t="shared" si="8"/>
        <v>2.7675887463467412</v>
      </c>
      <c r="AD53" s="11">
        <f t="shared" si="9"/>
        <v>60.768664335396558</v>
      </c>
      <c r="AE53" s="24">
        <f t="shared" si="10"/>
        <v>0.6792235549153367</v>
      </c>
      <c r="AF53" s="24">
        <f t="shared" si="11"/>
        <v>0.13630199891235689</v>
      </c>
      <c r="AG53" s="24">
        <f t="shared" si="12"/>
        <v>0.18447444617230635</v>
      </c>
    </row>
    <row r="54" spans="4:33" x14ac:dyDescent="0.35">
      <c r="D54" s="15">
        <v>43059.565708807873</v>
      </c>
      <c r="E54" s="12">
        <f t="shared" si="48"/>
        <v>325.56570880787331</v>
      </c>
      <c r="F54" s="10">
        <f t="shared" si="49"/>
        <v>0.14055611123330891</v>
      </c>
      <c r="G54" s="21">
        <v>207</v>
      </c>
      <c r="H54" s="21">
        <v>304</v>
      </c>
      <c r="I54" s="23">
        <f t="shared" si="16"/>
        <v>97</v>
      </c>
      <c r="J54" s="8">
        <f t="shared" si="17"/>
        <v>2353</v>
      </c>
      <c r="K54" s="17">
        <v>544.20000000000005</v>
      </c>
      <c r="L54" s="10">
        <f t="shared" si="18"/>
        <v>3.7521283920000004</v>
      </c>
      <c r="M54" s="17">
        <v>544.4</v>
      </c>
      <c r="N54" s="10">
        <f t="shared" si="19"/>
        <v>3.7535073439999995</v>
      </c>
      <c r="O54" s="17">
        <v>23.1</v>
      </c>
      <c r="P54" s="11">
        <f t="shared" si="20"/>
        <v>3.9904324869139444E-3</v>
      </c>
      <c r="Q54" s="13">
        <f t="shared" si="50"/>
        <v>9.6687402376513396E-2</v>
      </c>
      <c r="R54" s="8">
        <f t="shared" si="51"/>
        <v>96.68740237651339</v>
      </c>
      <c r="S54" s="11">
        <f t="shared" si="13"/>
        <v>28.390316521280461</v>
      </c>
      <c r="T54" s="13">
        <f t="shared" si="46"/>
        <v>6.7076273328511751E-2</v>
      </c>
      <c r="U54" s="13">
        <f t="shared" si="47"/>
        <v>2.9611129048001644E-2</v>
      </c>
      <c r="V54" s="8">
        <f t="shared" si="1"/>
        <v>29.611129048001644</v>
      </c>
      <c r="W54" s="13">
        <f t="shared" si="2"/>
        <v>2.8632381555588726E-2</v>
      </c>
      <c r="X54" s="11">
        <f t="shared" si="3"/>
        <v>17.386752552043255</v>
      </c>
      <c r="Y54" s="13">
        <f t="shared" si="4"/>
        <v>8.5502529945646846E-2</v>
      </c>
      <c r="Z54" s="24">
        <f t="shared" si="5"/>
        <v>10.602313713260209</v>
      </c>
      <c r="AA54" s="24">
        <f t="shared" si="6"/>
        <v>11.650894190395833</v>
      </c>
      <c r="AB54" s="24">
        <f t="shared" si="7"/>
        <v>3.1980019371841775</v>
      </c>
      <c r="AC54" s="24">
        <f t="shared" si="8"/>
        <v>3.1986416655172807</v>
      </c>
      <c r="AD54" s="11">
        <f t="shared" si="9"/>
        <v>60.430193257560916</v>
      </c>
      <c r="AE54" s="24">
        <f t="shared" si="10"/>
        <v>0.67544039576188408</v>
      </c>
      <c r="AF54" s="24">
        <f t="shared" si="11"/>
        <v>0.13022438219583521</v>
      </c>
      <c r="AG54" s="24">
        <f t="shared" si="12"/>
        <v>0.19433522204228085</v>
      </c>
    </row>
    <row r="55" spans="4:33" x14ac:dyDescent="0.35">
      <c r="D55" s="15">
        <v>43059.574435682873</v>
      </c>
      <c r="E55" s="12">
        <f t="shared" si="48"/>
        <v>325.57443568287272</v>
      </c>
      <c r="F55" s="10">
        <f t="shared" si="49"/>
        <v>0.20944499998586252</v>
      </c>
      <c r="G55" s="21">
        <v>304</v>
      </c>
      <c r="H55" s="21">
        <v>388</v>
      </c>
      <c r="I55" s="23">
        <f t="shared" si="16"/>
        <v>84</v>
      </c>
      <c r="J55" s="8">
        <f t="shared" si="17"/>
        <v>2437</v>
      </c>
      <c r="K55" s="17">
        <v>526.6</v>
      </c>
      <c r="L55" s="10">
        <f t="shared" si="18"/>
        <v>3.630780616</v>
      </c>
      <c r="M55" s="17">
        <v>526.70000000000005</v>
      </c>
      <c r="N55" s="10">
        <f t="shared" si="19"/>
        <v>3.6314700920000003</v>
      </c>
      <c r="O55" s="17">
        <v>23.1</v>
      </c>
      <c r="P55" s="11">
        <f t="shared" si="20"/>
        <v>3.4556322567089828E-3</v>
      </c>
      <c r="Q55" s="13">
        <f t="shared" si="50"/>
        <v>0.10014303463322238</v>
      </c>
      <c r="R55" s="8">
        <f t="shared" si="51"/>
        <v>100.14303463322238</v>
      </c>
      <c r="S55" s="11">
        <f t="shared" si="13"/>
        <v>16.49899618965474</v>
      </c>
      <c r="T55" s="13">
        <f t="shared" si="46"/>
        <v>6.7076273328511751E-2</v>
      </c>
      <c r="U55" s="13">
        <f t="shared" si="47"/>
        <v>3.3066761304710632E-2</v>
      </c>
      <c r="V55" s="8">
        <f t="shared" si="1"/>
        <v>33.066761304710631</v>
      </c>
      <c r="W55" s="13">
        <f t="shared" si="2"/>
        <v>2.8632381555588726E-2</v>
      </c>
      <c r="X55" s="11">
        <f t="shared" si="3"/>
        <v>17.971042508700108</v>
      </c>
      <c r="Y55" s="13">
        <f t="shared" si="4"/>
        <v>8.2046897688937859E-2</v>
      </c>
      <c r="Z55" s="24">
        <f t="shared" si="5"/>
        <v>10.173815313428294</v>
      </c>
      <c r="AA55" s="24">
        <f t="shared" si="6"/>
        <v>11.180016827943181</v>
      </c>
      <c r="AB55" s="24">
        <f t="shared" si="7"/>
        <v>3.5712102209087484</v>
      </c>
      <c r="AC55" s="24">
        <f t="shared" si="8"/>
        <v>3.5719246058299143</v>
      </c>
      <c r="AD55" s="11">
        <f t="shared" si="9"/>
        <v>60.31678066335671</v>
      </c>
      <c r="AE55" s="24">
        <f t="shared" si="10"/>
        <v>0.67417276043946872</v>
      </c>
      <c r="AF55" s="24">
        <f t="shared" si="11"/>
        <v>0.12496129143101233</v>
      </c>
      <c r="AG55" s="24">
        <f t="shared" si="12"/>
        <v>0.20086594812951905</v>
      </c>
    </row>
    <row r="56" spans="4:33" x14ac:dyDescent="0.35">
      <c r="D56" s="15">
        <v>43059.675037951391</v>
      </c>
      <c r="E56" s="12">
        <f t="shared" si="48"/>
        <v>325.67503795139055</v>
      </c>
      <c r="F56" s="10">
        <f t="shared" si="49"/>
        <v>2.4144544444279745</v>
      </c>
      <c r="G56" s="21">
        <v>100</v>
      </c>
      <c r="H56" s="21">
        <v>201</v>
      </c>
      <c r="I56" s="23">
        <f t="shared" si="16"/>
        <v>101</v>
      </c>
      <c r="J56" s="8">
        <f t="shared" si="17"/>
        <v>2538</v>
      </c>
      <c r="K56" s="17">
        <v>539.70000000000005</v>
      </c>
      <c r="L56" s="10">
        <f t="shared" si="18"/>
        <v>3.721101972</v>
      </c>
      <c r="M56" s="17">
        <v>539.70000000000005</v>
      </c>
      <c r="N56" s="10">
        <f t="shared" si="19"/>
        <v>3.721101972</v>
      </c>
      <c r="O56" s="17">
        <v>23.1</v>
      </c>
      <c r="P56" s="11">
        <f t="shared" si="20"/>
        <v>4.1549864039000855E-3</v>
      </c>
      <c r="Q56" s="13">
        <f t="shared" si="50"/>
        <v>0.10429802103712246</v>
      </c>
      <c r="R56" s="8">
        <f t="shared" si="51"/>
        <v>104.29802103712247</v>
      </c>
      <c r="S56" s="11">
        <f t="shared" si="13"/>
        <v>1.7208800163899853</v>
      </c>
      <c r="T56" s="13">
        <f t="shared" si="46"/>
        <v>6.7076273328511751E-2</v>
      </c>
      <c r="U56" s="13">
        <f t="shared" si="47"/>
        <v>3.7221747708610711E-2</v>
      </c>
      <c r="V56" s="8">
        <f t="shared" si="1"/>
        <v>37.221747708610714</v>
      </c>
      <c r="W56" s="13">
        <f t="shared" si="2"/>
        <v>2.8632381555588726E-2</v>
      </c>
      <c r="X56" s="11">
        <f t="shared" si="3"/>
        <v>17.538165813104222</v>
      </c>
      <c r="Y56" s="13">
        <f t="shared" si="4"/>
        <v>7.7891911285037779E-2</v>
      </c>
      <c r="Z56" s="24">
        <f t="shared" si="5"/>
        <v>9.6585969993446845</v>
      </c>
      <c r="AA56" s="24">
        <f t="shared" si="6"/>
        <v>10.61384285642273</v>
      </c>
      <c r="AB56" s="24">
        <f t="shared" si="7"/>
        <v>4.0199487525299569</v>
      </c>
      <c r="AC56" s="24">
        <f t="shared" si="8"/>
        <v>4.0207529031105791</v>
      </c>
      <c r="AD56" s="11">
        <f t="shared" si="9"/>
        <v>61.315831330473038</v>
      </c>
      <c r="AE56" s="24">
        <f t="shared" si="10"/>
        <v>0.68533935021202075</v>
      </c>
      <c r="AF56" s="24">
        <f t="shared" si="11"/>
        <v>0.11863305134473717</v>
      </c>
      <c r="AG56" s="24">
        <f t="shared" si="12"/>
        <v>0.19602759844324197</v>
      </c>
    </row>
    <row r="57" spans="4:33" x14ac:dyDescent="0.35">
      <c r="D57" s="15">
        <v>43059.677688402779</v>
      </c>
      <c r="E57" s="12">
        <f t="shared" si="48"/>
        <v>325.67768840277859</v>
      </c>
      <c r="F57" s="10">
        <f t="shared" si="49"/>
        <v>6.3610833312850446E-2</v>
      </c>
      <c r="G57" s="21">
        <v>201</v>
      </c>
      <c r="H57" s="21">
        <v>285</v>
      </c>
      <c r="I57" s="23">
        <f t="shared" si="16"/>
        <v>84</v>
      </c>
      <c r="J57" s="8">
        <f t="shared" si="17"/>
        <v>2622</v>
      </c>
      <c r="K57" s="17">
        <v>508.4</v>
      </c>
      <c r="L57" s="10">
        <f t="shared" si="18"/>
        <v>3.5052959839999995</v>
      </c>
      <c r="M57" s="17">
        <v>508.5</v>
      </c>
      <c r="N57" s="10">
        <f t="shared" si="19"/>
        <v>3.5059854599999998</v>
      </c>
      <c r="O57" s="17">
        <v>23.1</v>
      </c>
      <c r="P57" s="11">
        <f t="shared" si="20"/>
        <v>3.4556322567089828E-3</v>
      </c>
      <c r="Q57" s="13">
        <f t="shared" si="50"/>
        <v>0.10775365329383145</v>
      </c>
      <c r="R57" s="8">
        <f t="shared" si="51"/>
        <v>107.75365329383145</v>
      </c>
      <c r="S57" s="11">
        <f t="shared" si="13"/>
        <v>54.324587129892038</v>
      </c>
      <c r="T57" s="13">
        <f t="shared" si="46"/>
        <v>6.7076273328511751E-2</v>
      </c>
      <c r="U57" s="13">
        <f t="shared" si="47"/>
        <v>4.0677379965319699E-2</v>
      </c>
      <c r="V57" s="8">
        <f t="shared" si="1"/>
        <v>40.677379965319702</v>
      </c>
      <c r="W57" s="13">
        <f t="shared" si="2"/>
        <v>2.8632381555588726E-2</v>
      </c>
      <c r="X57" s="11">
        <f t="shared" si="3"/>
        <v>18.614253862993802</v>
      </c>
      <c r="Y57" s="13">
        <f t="shared" si="4"/>
        <v>7.4436279028328792E-2</v>
      </c>
      <c r="Z57" s="24">
        <f t="shared" si="5"/>
        <v>9.23009859951277</v>
      </c>
      <c r="AA57" s="24">
        <f t="shared" si="6"/>
        <v>10.142965493970076</v>
      </c>
      <c r="AB57" s="24">
        <f t="shared" si="7"/>
        <v>4.3931570362545278</v>
      </c>
      <c r="AC57" s="24">
        <f t="shared" si="8"/>
        <v>4.3940358434232127</v>
      </c>
      <c r="AD57" s="11">
        <f t="shared" si="9"/>
        <v>60.710620643036115</v>
      </c>
      <c r="AE57" s="24">
        <f t="shared" si="10"/>
        <v>0.67857478891896927</v>
      </c>
      <c r="AF57" s="24">
        <f t="shared" si="11"/>
        <v>0.11336996057991426</v>
      </c>
      <c r="AG57" s="24">
        <f t="shared" si="12"/>
        <v>0.20805525050111642</v>
      </c>
    </row>
    <row r="58" spans="4:33" x14ac:dyDescent="0.35">
      <c r="D58" s="15">
        <v>43059.682352777774</v>
      </c>
      <c r="E58" s="12">
        <f t="shared" si="48"/>
        <v>325.68235277777421</v>
      </c>
      <c r="F58" s="10">
        <f t="shared" si="49"/>
        <v>0.11194499989505857</v>
      </c>
      <c r="G58" s="21">
        <v>285</v>
      </c>
      <c r="H58" s="21">
        <v>367</v>
      </c>
      <c r="I58" s="23">
        <f t="shared" si="16"/>
        <v>82</v>
      </c>
      <c r="J58" s="8">
        <f t="shared" si="17"/>
        <v>2704</v>
      </c>
      <c r="K58" s="17">
        <v>486.1</v>
      </c>
      <c r="L58" s="10">
        <f t="shared" si="18"/>
        <v>3.3515428360000001</v>
      </c>
      <c r="M58" s="17">
        <v>486</v>
      </c>
      <c r="N58" s="10">
        <f t="shared" si="19"/>
        <v>3.3508533599999999</v>
      </c>
      <c r="O58" s="17">
        <v>23.1</v>
      </c>
      <c r="P58" s="11">
        <f t="shared" si="20"/>
        <v>3.3733552982159114E-3</v>
      </c>
      <c r="Q58" s="13">
        <f t="shared" si="50"/>
        <v>0.11112700859204735</v>
      </c>
      <c r="R58" s="8">
        <f t="shared" si="51"/>
        <v>111.12700859204736</v>
      </c>
      <c r="S58" s="11">
        <f t="shared" si="13"/>
        <v>30.134041729226144</v>
      </c>
      <c r="T58" s="13">
        <f t="shared" si="46"/>
        <v>6.7076273328511751E-2</v>
      </c>
      <c r="U58" s="13">
        <f t="shared" si="47"/>
        <v>4.4050735263535604E-2</v>
      </c>
      <c r="V58" s="8">
        <f t="shared" si="1"/>
        <v>44.050735263535607</v>
      </c>
      <c r="W58" s="13">
        <f t="shared" si="2"/>
        <v>2.8632381555588726E-2</v>
      </c>
      <c r="X58" s="11">
        <f t="shared" si="3"/>
        <v>19.47602487516944</v>
      </c>
      <c r="Y58" s="13">
        <f t="shared" si="4"/>
        <v>7.1062923730112887E-2</v>
      </c>
      <c r="Z58" s="24">
        <f t="shared" si="5"/>
        <v>8.8118025425339983</v>
      </c>
      <c r="AA58" s="24">
        <f t="shared" si="6"/>
        <v>9.6832994972901076</v>
      </c>
      <c r="AB58" s="24">
        <f t="shared" si="7"/>
        <v>4.7574794084618448</v>
      </c>
      <c r="AC58" s="24">
        <f t="shared" si="8"/>
        <v>4.7584310946807813</v>
      </c>
      <c r="AD58" s="11">
        <f t="shared" si="9"/>
        <v>60.308515627540444</v>
      </c>
      <c r="AE58" s="24">
        <f t="shared" si="10"/>
        <v>0.67408038047571561</v>
      </c>
      <c r="AF58" s="24">
        <f t="shared" si="11"/>
        <v>0.10823218149996812</v>
      </c>
      <c r="AG58" s="24">
        <f t="shared" si="12"/>
        <v>0.21768743802431623</v>
      </c>
    </row>
    <row r="59" spans="4:33" x14ac:dyDescent="0.35">
      <c r="D59" s="15">
        <v>43060.495237847223</v>
      </c>
      <c r="E59" s="12">
        <f t="shared" si="48"/>
        <v>326.4952378472226</v>
      </c>
      <c r="F59" s="10">
        <f t="shared" si="49"/>
        <v>19.509241666761227</v>
      </c>
      <c r="G59" s="21">
        <v>100</v>
      </c>
      <c r="H59" s="21">
        <v>202</v>
      </c>
      <c r="I59" s="23">
        <f t="shared" si="16"/>
        <v>102</v>
      </c>
      <c r="J59" s="8">
        <f t="shared" si="17"/>
        <v>2806</v>
      </c>
      <c r="K59" s="17">
        <v>535.29999999999995</v>
      </c>
      <c r="L59" s="10">
        <f t="shared" si="18"/>
        <v>3.6907650279999995</v>
      </c>
      <c r="M59" s="17">
        <v>535.29999999999995</v>
      </c>
      <c r="N59" s="10">
        <f t="shared" si="19"/>
        <v>3.6907650279999995</v>
      </c>
      <c r="O59" s="17">
        <v>23.1</v>
      </c>
      <c r="P59" s="11">
        <f t="shared" si="20"/>
        <v>4.1961248831466217E-3</v>
      </c>
      <c r="Q59" s="13">
        <f t="shared" si="50"/>
        <v>0.11532313347519398</v>
      </c>
      <c r="R59" s="8">
        <f t="shared" si="51"/>
        <v>115.32313347519397</v>
      </c>
      <c r="S59" s="11">
        <f t="shared" si="13"/>
        <v>0.21508395635365718</v>
      </c>
      <c r="T59" s="13">
        <f t="shared" si="46"/>
        <v>6.7076273328511751E-2</v>
      </c>
      <c r="U59" s="13">
        <f t="shared" si="47"/>
        <v>4.8246860146682224E-2</v>
      </c>
      <c r="V59" s="8">
        <f t="shared" si="1"/>
        <v>48.246860146682224</v>
      </c>
      <c r="W59" s="13">
        <f t="shared" si="2"/>
        <v>2.8632381555588726E-2</v>
      </c>
      <c r="X59" s="11">
        <f t="shared" si="3"/>
        <v>17.682324097389031</v>
      </c>
      <c r="Y59" s="13">
        <f t="shared" si="4"/>
        <v>6.6866798846966266E-2</v>
      </c>
      <c r="Z59" s="24">
        <f t="shared" si="5"/>
        <v>8.2914830570238163</v>
      </c>
      <c r="AA59" s="24">
        <f t="shared" si="6"/>
        <v>9.1115198428833146</v>
      </c>
      <c r="AB59" s="24">
        <f t="shared" si="7"/>
        <v>5.2106608958416807</v>
      </c>
      <c r="AC59" s="24">
        <f t="shared" si="8"/>
        <v>5.2117032364889786</v>
      </c>
      <c r="AD59" s="11">
        <f t="shared" si="9"/>
        <v>62.673996059727656</v>
      </c>
      <c r="AE59" s="24">
        <f t="shared" si="10"/>
        <v>0.70051982991572903</v>
      </c>
      <c r="AF59" s="24">
        <f t="shared" si="11"/>
        <v>0.1018412855712546</v>
      </c>
      <c r="AG59" s="24">
        <f t="shared" si="12"/>
        <v>0.19763888451301642</v>
      </c>
    </row>
    <row r="60" spans="4:33" x14ac:dyDescent="0.35">
      <c r="D60" s="15">
        <v>43060.496742453703</v>
      </c>
      <c r="E60" s="12">
        <f t="shared" si="48"/>
        <v>326.49674245370261</v>
      </c>
      <c r="F60" s="10">
        <f t="shared" si="49"/>
        <v>3.6110555520281196E-2</v>
      </c>
      <c r="G60" s="21">
        <v>202</v>
      </c>
      <c r="H60" s="21">
        <v>297</v>
      </c>
      <c r="I60" s="23">
        <f t="shared" si="16"/>
        <v>95</v>
      </c>
      <c r="J60" s="8">
        <f t="shared" si="17"/>
        <v>2901</v>
      </c>
      <c r="K60" s="17">
        <v>498.9</v>
      </c>
      <c r="L60" s="10">
        <f t="shared" si="18"/>
        <v>3.4397957639999999</v>
      </c>
      <c r="M60" s="17">
        <v>498.9</v>
      </c>
      <c r="N60" s="10">
        <f t="shared" si="19"/>
        <v>3.4397957639999999</v>
      </c>
      <c r="O60" s="17">
        <v>23.1</v>
      </c>
      <c r="P60" s="11">
        <f t="shared" si="20"/>
        <v>3.908155528420873E-3</v>
      </c>
      <c r="Q60" s="13">
        <f t="shared" si="50"/>
        <v>0.11923128900361485</v>
      </c>
      <c r="R60" s="8">
        <f t="shared" si="51"/>
        <v>119.23128900361485</v>
      </c>
      <c r="S60" s="11">
        <f t="shared" si="13"/>
        <v>108.22751054676769</v>
      </c>
      <c r="T60" s="13">
        <f t="shared" si="46"/>
        <v>6.7076273328511751E-2</v>
      </c>
      <c r="U60" s="13">
        <f t="shared" si="47"/>
        <v>5.2155015675103097E-2</v>
      </c>
      <c r="V60" s="8">
        <f t="shared" si="1"/>
        <v>52.155015675103094</v>
      </c>
      <c r="W60" s="13">
        <f t="shared" si="2"/>
        <v>2.8632381555588726E-2</v>
      </c>
      <c r="X60" s="11">
        <f t="shared" si="3"/>
        <v>18.972435536845758</v>
      </c>
      <c r="Y60" s="13">
        <f t="shared" si="4"/>
        <v>6.2958643318545393E-2</v>
      </c>
      <c r="Z60" s="24">
        <f t="shared" si="5"/>
        <v>7.8068717714996287</v>
      </c>
      <c r="AA60" s="24">
        <f t="shared" si="6"/>
        <v>8.5789799686809101</v>
      </c>
      <c r="AB60" s="24">
        <f t="shared" si="7"/>
        <v>5.6327416929111349</v>
      </c>
      <c r="AC60" s="24">
        <f t="shared" si="8"/>
        <v>5.6338684666044561</v>
      </c>
      <c r="AD60" s="11">
        <f t="shared" si="9"/>
        <v>61.916424494473333</v>
      </c>
      <c r="AE60" s="24">
        <f t="shared" si="10"/>
        <v>0.69205230051908417</v>
      </c>
      <c r="AF60" s="24">
        <f t="shared" si="11"/>
        <v>9.5888980539609661E-2</v>
      </c>
      <c r="AG60" s="24">
        <f t="shared" si="12"/>
        <v>0.21205871894130626</v>
      </c>
    </row>
    <row r="61" spans="4:33" x14ac:dyDescent="0.35">
      <c r="D61" s="15">
        <v>43060.498189224534</v>
      </c>
      <c r="E61" s="12">
        <f t="shared" si="48"/>
        <v>326.49818922453414</v>
      </c>
      <c r="F61" s="10">
        <f t="shared" si="49"/>
        <v>3.4722499956842512E-2</v>
      </c>
      <c r="G61" s="21">
        <v>297</v>
      </c>
      <c r="H61" s="21">
        <v>382</v>
      </c>
      <c r="I61" s="23">
        <f t="shared" si="16"/>
        <v>85</v>
      </c>
      <c r="J61" s="8">
        <f t="shared" si="17"/>
        <v>2986</v>
      </c>
      <c r="K61" s="17">
        <v>472.75</v>
      </c>
      <c r="L61" s="10">
        <f t="shared" si="18"/>
        <v>3.2594977899999997</v>
      </c>
      <c r="M61" s="17">
        <v>472.8</v>
      </c>
      <c r="N61" s="10">
        <f t="shared" si="19"/>
        <v>3.2598425280000001</v>
      </c>
      <c r="O61" s="17">
        <v>23.1</v>
      </c>
      <c r="P61" s="11">
        <f t="shared" si="20"/>
        <v>3.4967707359555185E-3</v>
      </c>
      <c r="Q61" s="13">
        <f t="shared" si="50"/>
        <v>0.12272805973957036</v>
      </c>
      <c r="R61" s="8">
        <f t="shared" si="51"/>
        <v>122.72805973957037</v>
      </c>
      <c r="S61" s="11">
        <f t="shared" si="13"/>
        <v>100.70619167115689</v>
      </c>
      <c r="T61" s="13">
        <f t="shared" si="46"/>
        <v>6.7076273328511751E-2</v>
      </c>
      <c r="U61" s="13">
        <f t="shared" si="47"/>
        <v>5.5651786411058612E-2</v>
      </c>
      <c r="V61" s="8">
        <f t="shared" si="1"/>
        <v>55.651786411058609</v>
      </c>
      <c r="W61" s="13">
        <f t="shared" si="2"/>
        <v>2.8632381555588726E-2</v>
      </c>
      <c r="X61" s="11">
        <f t="shared" si="3"/>
        <v>20.019771762547265</v>
      </c>
      <c r="Y61" s="13">
        <f t="shared" si="4"/>
        <v>5.9461872582589878E-2</v>
      </c>
      <c r="Z61" s="24">
        <f t="shared" si="5"/>
        <v>7.3732722002411446</v>
      </c>
      <c r="AA61" s="24">
        <f t="shared" si="6"/>
        <v>8.1024969233419171</v>
      </c>
      <c r="AB61" s="24">
        <f t="shared" si="7"/>
        <v>6.0103929323943301</v>
      </c>
      <c r="AC61" s="24">
        <f t="shared" si="8"/>
        <v>6.0115952514446187</v>
      </c>
      <c r="AD61" s="11">
        <f t="shared" si="9"/>
        <v>61.345571314110813</v>
      </c>
      <c r="AE61" s="24">
        <f t="shared" si="10"/>
        <v>0.68567175997666663</v>
      </c>
      <c r="AF61" s="24">
        <f t="shared" si="11"/>
        <v>9.05632339323484E-2</v>
      </c>
      <c r="AG61" s="24">
        <f t="shared" si="12"/>
        <v>0.22376500609098493</v>
      </c>
    </row>
    <row r="62" spans="4:33" x14ac:dyDescent="0.35">
      <c r="D62" s="15">
        <v>43066.458623460647</v>
      </c>
      <c r="E62" s="12">
        <f t="shared" ref="E62:E68" si="52">D62-(116*365+29)-365</f>
        <v>332.45862346064678</v>
      </c>
      <c r="F62" s="10">
        <f t="shared" ref="F62:F68" si="53">(E62-E61)*24</f>
        <v>143.05042166670319</v>
      </c>
      <c r="G62" s="21">
        <v>100</v>
      </c>
      <c r="H62" s="21">
        <v>207</v>
      </c>
      <c r="I62" s="23">
        <f t="shared" si="16"/>
        <v>107</v>
      </c>
      <c r="J62" s="8">
        <f t="shared" si="17"/>
        <v>3093</v>
      </c>
      <c r="K62" s="17">
        <v>537.6</v>
      </c>
      <c r="L62" s="10">
        <f t="shared" si="18"/>
        <v>3.7066229760000002</v>
      </c>
      <c r="M62" s="17">
        <v>537.79999999999995</v>
      </c>
      <c r="N62" s="10">
        <f t="shared" si="19"/>
        <v>3.7080019279999994</v>
      </c>
      <c r="O62" s="17">
        <v>22.9</v>
      </c>
      <c r="P62" s="11">
        <f t="shared" si="20"/>
        <v>4.4047909779298009E-3</v>
      </c>
      <c r="Q62" s="13">
        <f t="shared" ref="Q62:Q68" si="54">Q61+P62</f>
        <v>0.12713285071750016</v>
      </c>
      <c r="R62" s="8">
        <f t="shared" ref="R62:R68" si="55">Q62*1000</f>
        <v>127.13285071750016</v>
      </c>
      <c r="S62" s="11">
        <f t="shared" si="13"/>
        <v>3.0791876924296215E-2</v>
      </c>
      <c r="T62" s="13">
        <f t="shared" si="46"/>
        <v>6.7076273328511751E-2</v>
      </c>
      <c r="U62" s="13">
        <f t="shared" si="47"/>
        <v>6.0056577388988411E-2</v>
      </c>
      <c r="V62" s="8">
        <f t="shared" si="1"/>
        <v>60.056577388988408</v>
      </c>
      <c r="W62" s="13">
        <f t="shared" si="2"/>
        <v>2.8632381555588726E-2</v>
      </c>
      <c r="X62" s="11">
        <f t="shared" si="3"/>
        <v>17.600126607163162</v>
      </c>
      <c r="Y62" s="13">
        <f t="shared" si="4"/>
        <v>5.505708160466008E-2</v>
      </c>
      <c r="Z62" s="24">
        <f t="shared" si="5"/>
        <v>6.82707811897785</v>
      </c>
      <c r="AA62" s="24">
        <f t="shared" si="6"/>
        <v>7.5022836472284062</v>
      </c>
      <c r="AB62" s="24">
        <f t="shared" si="7"/>
        <v>6.4861103580107482</v>
      </c>
      <c r="AC62" s="24">
        <f t="shared" si="8"/>
        <v>6.4874078395786636</v>
      </c>
      <c r="AD62" s="11">
        <f t="shared" si="9"/>
        <v>64.365429745608424</v>
      </c>
      <c r="AE62" s="24">
        <f t="shared" si="10"/>
        <v>0.7194253236202911</v>
      </c>
      <c r="AF62" s="24">
        <f t="shared" si="11"/>
        <v>8.3854529708422679E-2</v>
      </c>
      <c r="AG62" s="24">
        <f t="shared" si="12"/>
        <v>0.19672014667128615</v>
      </c>
    </row>
    <row r="63" spans="4:33" x14ac:dyDescent="0.35">
      <c r="D63" s="15">
        <v>43066.459676712962</v>
      </c>
      <c r="E63" s="12">
        <f t="shared" si="52"/>
        <v>332.45967671296239</v>
      </c>
      <c r="F63" s="10">
        <f t="shared" si="53"/>
        <v>2.527805557474494E-2</v>
      </c>
      <c r="G63" s="21">
        <v>207</v>
      </c>
      <c r="H63" s="21">
        <v>302</v>
      </c>
      <c r="I63" s="23">
        <f t="shared" si="16"/>
        <v>95</v>
      </c>
      <c r="J63" s="8">
        <f t="shared" si="17"/>
        <v>3188</v>
      </c>
      <c r="K63" s="17">
        <v>493.6</v>
      </c>
      <c r="L63" s="10">
        <f t="shared" si="18"/>
        <v>3.4032535360000002</v>
      </c>
      <c r="M63" s="17">
        <v>493.6</v>
      </c>
      <c r="N63" s="10">
        <f t="shared" si="19"/>
        <v>3.4032535360000002</v>
      </c>
      <c r="O63" s="17">
        <v>22.9</v>
      </c>
      <c r="P63" s="11">
        <f t="shared" si="20"/>
        <v>3.9107957280685151E-3</v>
      </c>
      <c r="Q63" s="13">
        <f t="shared" si="54"/>
        <v>0.13104364644556868</v>
      </c>
      <c r="R63" s="8">
        <f t="shared" si="55"/>
        <v>131.04364644556867</v>
      </c>
      <c r="S63" s="11">
        <f t="shared" si="13"/>
        <v>154.71109779407848</v>
      </c>
      <c r="T63" s="13">
        <f t="shared" si="46"/>
        <v>6.7076273328511751E-2</v>
      </c>
      <c r="U63" s="13">
        <f t="shared" si="47"/>
        <v>6.3967373117056928E-2</v>
      </c>
      <c r="V63" s="8">
        <f t="shared" si="1"/>
        <v>63.96737311705693</v>
      </c>
      <c r="W63" s="13">
        <f t="shared" si="2"/>
        <v>2.8632381555588726E-2</v>
      </c>
      <c r="X63" s="11">
        <f t="shared" si="3"/>
        <v>19.17615091031675</v>
      </c>
      <c r="Y63" s="13">
        <f t="shared" si="4"/>
        <v>5.1146285876591563E-2</v>
      </c>
      <c r="Z63" s="24">
        <f t="shared" si="5"/>
        <v>6.3421394486973535</v>
      </c>
      <c r="AA63" s="24">
        <f t="shared" si="6"/>
        <v>6.9693840095575315</v>
      </c>
      <c r="AB63" s="24">
        <f t="shared" si="7"/>
        <v>6.9084762966421485</v>
      </c>
      <c r="AC63" s="24">
        <f t="shared" si="8"/>
        <v>6.9098582682958076</v>
      </c>
      <c r="AD63" s="11">
        <f t="shared" si="9"/>
        <v>63.322305080125716</v>
      </c>
      <c r="AE63" s="24">
        <f t="shared" si="10"/>
        <v>0.7077661099242557</v>
      </c>
      <c r="AF63" s="24">
        <f t="shared" si="11"/>
        <v>7.7898203528301693E-2</v>
      </c>
      <c r="AG63" s="24">
        <f t="shared" si="12"/>
        <v>0.21433568654744264</v>
      </c>
    </row>
    <row r="64" spans="4:33" x14ac:dyDescent="0.35">
      <c r="D64" s="15">
        <v>43066.462061006947</v>
      </c>
      <c r="E64" s="12">
        <f t="shared" si="52"/>
        <v>332.4620610069469</v>
      </c>
      <c r="F64" s="10">
        <f t="shared" si="53"/>
        <v>5.722305562812835E-2</v>
      </c>
      <c r="G64" s="21">
        <v>302</v>
      </c>
      <c r="H64" s="21">
        <v>384</v>
      </c>
      <c r="I64" s="23">
        <f t="shared" si="16"/>
        <v>82</v>
      </c>
      <c r="J64" s="8">
        <f t="shared" si="17"/>
        <v>3270</v>
      </c>
      <c r="K64" s="17">
        <v>469.2</v>
      </c>
      <c r="L64" s="10">
        <f t="shared" si="18"/>
        <v>3.2350213919999997</v>
      </c>
      <c r="M64" s="17">
        <v>469.3</v>
      </c>
      <c r="N64" s="10">
        <f t="shared" si="19"/>
        <v>3.235710868</v>
      </c>
      <c r="O64" s="17">
        <v>22.9</v>
      </c>
      <c r="P64" s="11">
        <f t="shared" si="20"/>
        <v>3.3756342073854553E-3</v>
      </c>
      <c r="Q64" s="13">
        <f t="shared" si="54"/>
        <v>0.13441928065295414</v>
      </c>
      <c r="R64" s="8">
        <f t="shared" si="55"/>
        <v>134.41928065295414</v>
      </c>
      <c r="S64" s="11">
        <f t="shared" si="13"/>
        <v>58.990806595901901</v>
      </c>
      <c r="T64" s="13">
        <f t="shared" si="46"/>
        <v>6.7076273328511751E-2</v>
      </c>
      <c r="U64" s="13">
        <f t="shared" si="47"/>
        <v>6.7343007324442386E-2</v>
      </c>
      <c r="V64" s="8">
        <f t="shared" si="1"/>
        <v>67.343007324442382</v>
      </c>
      <c r="W64" s="13">
        <f t="shared" si="2"/>
        <v>2.8632381555588726E-2</v>
      </c>
      <c r="X64" s="11">
        <f t="shared" si="3"/>
        <v>20.169077539595882</v>
      </c>
      <c r="Y64" s="13">
        <f t="shared" si="4"/>
        <v>4.7770651669206105E-2</v>
      </c>
      <c r="Z64" s="24">
        <f t="shared" si="5"/>
        <v>5.9235608069815573</v>
      </c>
      <c r="AA64" s="24">
        <f t="shared" si="6"/>
        <v>6.5094074801995134</v>
      </c>
      <c r="AB64" s="24">
        <f t="shared" si="7"/>
        <v>7.2730447910397773</v>
      </c>
      <c r="AC64" s="24">
        <f t="shared" si="8"/>
        <v>7.2744996909779731</v>
      </c>
      <c r="AD64" s="11">
        <f t="shared" si="9"/>
        <v>62.789354980204592</v>
      </c>
      <c r="AE64" s="24">
        <f t="shared" si="10"/>
        <v>0.70180921971743804</v>
      </c>
      <c r="AF64" s="24">
        <f t="shared" si="11"/>
        <v>7.2756953562302537E-2</v>
      </c>
      <c r="AG64" s="24">
        <f t="shared" si="12"/>
        <v>0.2254338267202593</v>
      </c>
    </row>
    <row r="65" spans="4:33" x14ac:dyDescent="0.35">
      <c r="D65" s="15">
        <v>43066.464537835651</v>
      </c>
      <c r="E65" s="12">
        <f t="shared" si="52"/>
        <v>332.46453783565084</v>
      </c>
      <c r="F65" s="10">
        <f t="shared" si="53"/>
        <v>5.9443888894747943E-2</v>
      </c>
      <c r="G65" s="21">
        <v>100</v>
      </c>
      <c r="H65" s="21">
        <v>191</v>
      </c>
      <c r="I65" s="23">
        <f t="shared" si="16"/>
        <v>91</v>
      </c>
      <c r="J65" s="8">
        <f t="shared" si="17"/>
        <v>3361</v>
      </c>
      <c r="K65" s="17">
        <v>453.8</v>
      </c>
      <c r="L65" s="10">
        <f t="shared" si="18"/>
        <v>3.1288420879999999</v>
      </c>
      <c r="M65" s="17">
        <v>453.8</v>
      </c>
      <c r="N65" s="10">
        <f t="shared" si="19"/>
        <v>3.1288420879999999</v>
      </c>
      <c r="O65" s="17">
        <v>22.9</v>
      </c>
      <c r="P65" s="11">
        <f t="shared" si="20"/>
        <v>3.74613064478142E-3</v>
      </c>
      <c r="Q65" s="13">
        <f t="shared" si="54"/>
        <v>0.13816541129773555</v>
      </c>
      <c r="R65" s="8">
        <f t="shared" si="55"/>
        <v>138.16541129773555</v>
      </c>
      <c r="S65" s="11">
        <f t="shared" si="13"/>
        <v>63.01960915468306</v>
      </c>
      <c r="T65" s="13">
        <f t="shared" si="46"/>
        <v>6.7076273328511751E-2</v>
      </c>
      <c r="U65" s="13">
        <f t="shared" si="47"/>
        <v>7.1089137969223795E-2</v>
      </c>
      <c r="V65" s="8">
        <f t="shared" si="1"/>
        <v>71.089137969223799</v>
      </c>
      <c r="W65" s="13">
        <f t="shared" si="2"/>
        <v>2.8632381555588726E-2</v>
      </c>
      <c r="X65" s="11">
        <f t="shared" si="3"/>
        <v>20.857972872041312</v>
      </c>
      <c r="Y65" s="13">
        <f t="shared" si="4"/>
        <v>4.4024521024424695E-2</v>
      </c>
      <c r="Z65" s="24">
        <f t="shared" si="5"/>
        <v>5.4590406070286619</v>
      </c>
      <c r="AA65" s="24">
        <f t="shared" si="6"/>
        <v>5.9989457220095179</v>
      </c>
      <c r="AB65" s="24">
        <f t="shared" si="7"/>
        <v>7.6776269006761702</v>
      </c>
      <c r="AC65" s="24">
        <f t="shared" si="8"/>
        <v>7.6791627332228147</v>
      </c>
      <c r="AD65" s="11">
        <f t="shared" si="9"/>
        <v>62.610921405949163</v>
      </c>
      <c r="AE65" s="24">
        <f t="shared" si="10"/>
        <v>0.69981483185409599</v>
      </c>
      <c r="AF65" s="24">
        <f t="shared" si="11"/>
        <v>6.7051420063449815E-2</v>
      </c>
      <c r="AG65" s="24">
        <f t="shared" si="12"/>
        <v>0.23313374808245413</v>
      </c>
    </row>
    <row r="66" spans="4:33" x14ac:dyDescent="0.35">
      <c r="D66" s="15">
        <v>43066.528565844907</v>
      </c>
      <c r="E66" s="12">
        <f t="shared" si="52"/>
        <v>332.52856584490655</v>
      </c>
      <c r="F66" s="10">
        <f t="shared" si="53"/>
        <v>1.5366722221369855</v>
      </c>
      <c r="G66" s="21">
        <v>100</v>
      </c>
      <c r="H66" s="21">
        <v>197</v>
      </c>
      <c r="I66" s="23">
        <f t="shared" si="16"/>
        <v>97</v>
      </c>
      <c r="J66" s="8">
        <f t="shared" si="17"/>
        <v>3458</v>
      </c>
      <c r="K66" s="17">
        <v>479.5</v>
      </c>
      <c r="L66" s="10">
        <f t="shared" si="18"/>
        <v>3.30603742</v>
      </c>
      <c r="M66" s="17">
        <v>479.4</v>
      </c>
      <c r="N66" s="10">
        <f t="shared" si="19"/>
        <v>3.3053479439999998</v>
      </c>
      <c r="O66" s="17">
        <v>23</v>
      </c>
      <c r="P66" s="11">
        <f t="shared" si="20"/>
        <v>3.9917799231749315E-3</v>
      </c>
      <c r="Q66" s="13">
        <f t="shared" si="54"/>
        <v>0.14215719122091047</v>
      </c>
      <c r="R66" s="8">
        <f t="shared" si="55"/>
        <v>142.15719122091048</v>
      </c>
      <c r="S66" s="11">
        <f t="shared" si="13"/>
        <v>2.5976781942630103</v>
      </c>
      <c r="T66" s="13">
        <f t="shared" si="46"/>
        <v>6.7076273328511751E-2</v>
      </c>
      <c r="U66" s="13">
        <f t="shared" si="47"/>
        <v>7.5080917892398721E-2</v>
      </c>
      <c r="V66" s="8">
        <f t="shared" si="1"/>
        <v>75.080917892398716</v>
      </c>
      <c r="W66" s="13">
        <f t="shared" si="2"/>
        <v>2.8632381555588726E-2</v>
      </c>
      <c r="X66" s="11">
        <f t="shared" si="3"/>
        <v>19.744155380334476</v>
      </c>
      <c r="Y66" s="13">
        <f t="shared" si="4"/>
        <v>4.0032741101249769E-2</v>
      </c>
      <c r="Z66" s="24">
        <f t="shared" si="5"/>
        <v>4.9640598965549714</v>
      </c>
      <c r="AA66" s="24">
        <f t="shared" si="6"/>
        <v>5.455010875335133</v>
      </c>
      <c r="AB66" s="24">
        <f t="shared" si="7"/>
        <v>8.1087391323790623</v>
      </c>
      <c r="AC66" s="24">
        <f t="shared" si="8"/>
        <v>8.110361204619986</v>
      </c>
      <c r="AD66" s="11">
        <f t="shared" si="9"/>
        <v>64.268673744330385</v>
      </c>
      <c r="AE66" s="24">
        <f t="shared" si="10"/>
        <v>0.71834386237926817</v>
      </c>
      <c r="AF66" s="24">
        <f t="shared" si="11"/>
        <v>6.0971751138008172E-2</v>
      </c>
      <c r="AG66" s="24">
        <f t="shared" si="12"/>
        <v>0.22068438648272359</v>
      </c>
    </row>
    <row r="67" spans="4:33" x14ac:dyDescent="0.35">
      <c r="D67" s="15">
        <v>43066.529700104169</v>
      </c>
      <c r="E67" s="12">
        <f t="shared" si="52"/>
        <v>332.52970010416902</v>
      </c>
      <c r="F67" s="10">
        <f t="shared" si="53"/>
        <v>2.7222222299315035E-2</v>
      </c>
      <c r="G67" s="21">
        <v>197</v>
      </c>
      <c r="H67" s="21">
        <v>275</v>
      </c>
      <c r="I67" s="23">
        <f t="shared" si="16"/>
        <v>78</v>
      </c>
      <c r="J67" s="8">
        <f t="shared" si="17"/>
        <v>3536</v>
      </c>
      <c r="K67" s="17">
        <v>447</v>
      </c>
      <c r="L67" s="10">
        <f t="shared" si="18"/>
        <v>3.0819577200000001</v>
      </c>
      <c r="M67" s="17">
        <v>447</v>
      </c>
      <c r="N67" s="10">
        <f t="shared" si="19"/>
        <v>3.0819577200000001</v>
      </c>
      <c r="O67" s="17">
        <v>23</v>
      </c>
      <c r="P67" s="11">
        <f t="shared" si="20"/>
        <v>3.209884886676749E-3</v>
      </c>
      <c r="Q67" s="13">
        <f t="shared" si="54"/>
        <v>0.14536707610758723</v>
      </c>
      <c r="R67" s="8">
        <f t="shared" si="55"/>
        <v>145.36707610758722</v>
      </c>
      <c r="S67" s="11">
        <f t="shared" si="13"/>
        <v>117.91413836031734</v>
      </c>
      <c r="T67" s="13">
        <f t="shared" si="46"/>
        <v>6.7076273328511751E-2</v>
      </c>
      <c r="U67" s="13">
        <f t="shared" si="47"/>
        <v>7.8290802779075477E-2</v>
      </c>
      <c r="V67" s="8">
        <f t="shared" ref="V67:V88" si="56">U67*1000</f>
        <v>78.290802779075477</v>
      </c>
      <c r="W67" s="13">
        <f t="shared" ref="W67:W88" si="57">$T$88-T67</f>
        <v>2.8632381555588726E-2</v>
      </c>
      <c r="X67" s="11">
        <f t="shared" ref="X67:X88" si="58">(W67*1000000)*($B$1/1000000)*($B$5+273.15)/N67</f>
        <v>21.175275367633887</v>
      </c>
      <c r="Y67" s="13">
        <f t="shared" ref="Y67:Y88" si="59">$U$88-U67</f>
        <v>3.6822856214573013E-2</v>
      </c>
      <c r="Z67" s="24">
        <f t="shared" ref="Z67:Z88" si="60">Y67*124</f>
        <v>4.566034170607054</v>
      </c>
      <c r="AA67" s="24">
        <f t="shared" ref="AA67:AA88" si="61">Z67/0.91</f>
        <v>5.0176199677000595</v>
      </c>
      <c r="AB67" s="24">
        <f t="shared" ref="AB67:AB88" si="62">108*($Y$2-Y67)</f>
        <v>8.4554067001401521</v>
      </c>
      <c r="AC67" s="24">
        <f t="shared" ref="AC67:AC88" si="63">AB67/0.9998</f>
        <v>8.4570981197641046</v>
      </c>
      <c r="AD67" s="11">
        <f t="shared" ref="AD67:AD88" si="64">$B$4-X67-AA67</f>
        <v>63.274944664666052</v>
      </c>
      <c r="AE67" s="24">
        <f t="shared" ref="AE67:AE86" si="65">AD67/$B$4</f>
        <v>0.70723675305747913</v>
      </c>
      <c r="AF67" s="24">
        <f t="shared" ref="AF67:AF86" si="66">AA67/$B$4</f>
        <v>5.6082945197962301E-2</v>
      </c>
      <c r="AG67" s="24">
        <f t="shared" ref="AG67:AG86" si="67">X67/$B$4</f>
        <v>0.23668030174455859</v>
      </c>
    </row>
    <row r="68" spans="4:33" x14ac:dyDescent="0.35">
      <c r="D68" s="15">
        <v>43066.531123773151</v>
      </c>
      <c r="E68" s="12">
        <f t="shared" si="52"/>
        <v>332.53112377315119</v>
      </c>
      <c r="F68" s="10">
        <f t="shared" si="53"/>
        <v>3.4168055572081357E-2</v>
      </c>
      <c r="G68" s="21">
        <v>275</v>
      </c>
      <c r="H68" s="21">
        <v>349</v>
      </c>
      <c r="I68" s="23">
        <f t="shared" si="16"/>
        <v>74</v>
      </c>
      <c r="J68" s="8">
        <f t="shared" si="17"/>
        <v>3610</v>
      </c>
      <c r="K68" s="17">
        <v>425</v>
      </c>
      <c r="L68" s="10">
        <f t="shared" si="18"/>
        <v>2.9302729999999997</v>
      </c>
      <c r="M68" s="17">
        <v>424.9</v>
      </c>
      <c r="N68" s="10">
        <f t="shared" si="19"/>
        <v>2.9295835239999999</v>
      </c>
      <c r="O68" s="17">
        <v>23</v>
      </c>
      <c r="P68" s="11">
        <f t="shared" si="20"/>
        <v>3.0452754053087103E-3</v>
      </c>
      <c r="Q68" s="13">
        <f t="shared" si="54"/>
        <v>0.14841235151289595</v>
      </c>
      <c r="R68" s="8">
        <f t="shared" si="55"/>
        <v>148.41235151289595</v>
      </c>
      <c r="S68" s="11">
        <f t="shared" ref="S68:S88" si="68">P68/F68*1000</f>
        <v>89.126388795650357</v>
      </c>
      <c r="T68" s="13">
        <f t="shared" si="46"/>
        <v>6.7076273328511751E-2</v>
      </c>
      <c r="U68" s="13">
        <f t="shared" si="47"/>
        <v>8.1336078184384195E-2</v>
      </c>
      <c r="V68" s="8">
        <f t="shared" si="56"/>
        <v>81.336078184384192</v>
      </c>
      <c r="W68" s="13">
        <f t="shared" si="57"/>
        <v>2.8632381555588726E-2</v>
      </c>
      <c r="X68" s="11">
        <f t="shared" si="58"/>
        <v>22.276648833448689</v>
      </c>
      <c r="Y68" s="13">
        <f t="shared" si="59"/>
        <v>3.3777580809264296E-2</v>
      </c>
      <c r="Z68" s="24">
        <f t="shared" si="60"/>
        <v>4.1884200203487723</v>
      </c>
      <c r="AA68" s="24">
        <f t="shared" si="61"/>
        <v>4.6026593630206287</v>
      </c>
      <c r="AB68" s="24">
        <f t="shared" si="62"/>
        <v>8.7842964439134938</v>
      </c>
      <c r="AC68" s="24">
        <f t="shared" si="63"/>
        <v>8.786053654644423</v>
      </c>
      <c r="AD68" s="11">
        <f t="shared" si="64"/>
        <v>62.588531803530678</v>
      </c>
      <c r="AE68" s="24">
        <f t="shared" si="65"/>
        <v>0.69956457877524125</v>
      </c>
      <c r="AF68" s="24">
        <f t="shared" si="66"/>
        <v>5.1444847254841837E-2</v>
      </c>
      <c r="AG68" s="24">
        <f t="shared" si="67"/>
        <v>0.24899057396991692</v>
      </c>
    </row>
    <row r="69" spans="4:33" x14ac:dyDescent="0.35">
      <c r="D69" s="15">
        <v>43066.554341400464</v>
      </c>
      <c r="E69" s="12">
        <f t="shared" ref="E69:E77" si="69">D69-(116*365+29)-365</f>
        <v>332.55434140046418</v>
      </c>
      <c r="F69" s="10">
        <f t="shared" ref="F69:F76" si="70">(E69-E68)*24</f>
        <v>0.55722305551171303</v>
      </c>
      <c r="G69" s="21">
        <v>100</v>
      </c>
      <c r="H69" s="21">
        <v>188</v>
      </c>
      <c r="I69" s="23">
        <f t="shared" si="16"/>
        <v>88</v>
      </c>
      <c r="J69" s="8">
        <f t="shared" si="17"/>
        <v>3698</v>
      </c>
      <c r="K69" s="17">
        <v>442.3</v>
      </c>
      <c r="L69" s="10">
        <f t="shared" si="18"/>
        <v>3.0495523480000002</v>
      </c>
      <c r="M69" s="17">
        <v>442.2</v>
      </c>
      <c r="N69" s="10">
        <f t="shared" si="19"/>
        <v>3.0488628719999999</v>
      </c>
      <c r="O69" s="17">
        <v>23</v>
      </c>
      <c r="P69" s="11">
        <f t="shared" si="20"/>
        <v>3.6214085900968447E-3</v>
      </c>
      <c r="Q69" s="13">
        <f t="shared" ref="Q69:Q77" si="71">Q68+P69</f>
        <v>0.1520337601029928</v>
      </c>
      <c r="R69" s="8">
        <f t="shared" ref="R69:R77" si="72">Q69*1000</f>
        <v>152.0337601029928</v>
      </c>
      <c r="S69" s="11">
        <f t="shared" si="68"/>
        <v>6.4990286282594809</v>
      </c>
      <c r="T69" s="13">
        <f t="shared" si="46"/>
        <v>6.7076273328511751E-2</v>
      </c>
      <c r="U69" s="13">
        <f t="shared" si="47"/>
        <v>8.4957486774481047E-2</v>
      </c>
      <c r="V69" s="8">
        <f t="shared" si="56"/>
        <v>84.95748677448104</v>
      </c>
      <c r="W69" s="13">
        <f t="shared" si="57"/>
        <v>2.8632381555588726E-2</v>
      </c>
      <c r="X69" s="11">
        <f t="shared" si="58"/>
        <v>21.40512910296777</v>
      </c>
      <c r="Y69" s="13">
        <f t="shared" si="59"/>
        <v>3.0156172219167443E-2</v>
      </c>
      <c r="Z69" s="24">
        <f t="shared" si="60"/>
        <v>3.7393653551767629</v>
      </c>
      <c r="AA69" s="24">
        <f t="shared" si="61"/>
        <v>4.109192697996443</v>
      </c>
      <c r="AB69" s="24">
        <f t="shared" si="62"/>
        <v>9.1754085716439526</v>
      </c>
      <c r="AC69" s="24">
        <f t="shared" si="63"/>
        <v>9.1772440204480414</v>
      </c>
      <c r="AD69" s="11">
        <f t="shared" si="64"/>
        <v>63.953518199035777</v>
      </c>
      <c r="AE69" s="24">
        <f t="shared" si="65"/>
        <v>0.71482130561144408</v>
      </c>
      <c r="AF69" s="24">
        <f t="shared" si="66"/>
        <v>4.5929271322482396E-2</v>
      </c>
      <c r="AG69" s="24">
        <f t="shared" si="67"/>
        <v>0.23924942306607347</v>
      </c>
    </row>
    <row r="70" spans="4:33" x14ac:dyDescent="0.35">
      <c r="D70" s="15">
        <v>43066.555452499997</v>
      </c>
      <c r="E70" s="12">
        <f t="shared" si="69"/>
        <v>332.55545249999705</v>
      </c>
      <c r="F70" s="10">
        <f t="shared" si="70"/>
        <v>2.6666388788726181E-2</v>
      </c>
      <c r="G70" s="21">
        <v>188</v>
      </c>
      <c r="H70" s="21">
        <v>216</v>
      </c>
      <c r="I70" s="23">
        <f t="shared" si="16"/>
        <v>28</v>
      </c>
      <c r="J70" s="8">
        <f t="shared" ref="J70:J88" si="73">J69+I70</f>
        <v>3726</v>
      </c>
      <c r="K70" s="17">
        <v>413</v>
      </c>
      <c r="L70" s="10">
        <f t="shared" si="18"/>
        <v>2.8475358799999997</v>
      </c>
      <c r="M70" s="17">
        <v>412.8</v>
      </c>
      <c r="N70" s="10">
        <f t="shared" si="19"/>
        <v>2.8461569280000001</v>
      </c>
      <c r="O70" s="17">
        <v>23.1</v>
      </c>
      <c r="P70" s="11">
        <f t="shared" si="20"/>
        <v>1.1518774189029943E-3</v>
      </c>
      <c r="Q70" s="13">
        <f t="shared" si="71"/>
        <v>0.15318563752189579</v>
      </c>
      <c r="R70" s="8">
        <f t="shared" si="72"/>
        <v>153.18563752189579</v>
      </c>
      <c r="S70" s="11">
        <f t="shared" si="68"/>
        <v>43.195853327915799</v>
      </c>
      <c r="T70" s="13">
        <f t="shared" si="46"/>
        <v>6.7076273328511751E-2</v>
      </c>
      <c r="U70" s="13">
        <f t="shared" si="47"/>
        <v>8.6109364193384039E-2</v>
      </c>
      <c r="V70" s="8">
        <f t="shared" si="56"/>
        <v>86.109364193384039</v>
      </c>
      <c r="W70" s="13">
        <f t="shared" si="57"/>
        <v>2.8632381555588726E-2</v>
      </c>
      <c r="X70" s="11">
        <f t="shared" si="58"/>
        <v>22.929622309429135</v>
      </c>
      <c r="Y70" s="13">
        <f t="shared" si="59"/>
        <v>2.9004294800264452E-2</v>
      </c>
      <c r="Z70" s="24">
        <f t="shared" si="60"/>
        <v>3.596532555232792</v>
      </c>
      <c r="AA70" s="24">
        <f t="shared" si="61"/>
        <v>3.9522335771788923</v>
      </c>
      <c r="AB70" s="24">
        <f t="shared" si="62"/>
        <v>9.2998113328854757</v>
      </c>
      <c r="AC70" s="24">
        <f t="shared" si="63"/>
        <v>9.301671667218919</v>
      </c>
      <c r="AD70" s="11">
        <f t="shared" si="64"/>
        <v>62.585984113391966</v>
      </c>
      <c r="AE70" s="24">
        <f t="shared" si="65"/>
        <v>0.69953610273134981</v>
      </c>
      <c r="AF70" s="24">
        <f t="shared" si="66"/>
        <v>4.4174907734208096E-2</v>
      </c>
      <c r="AG70" s="24">
        <f t="shared" si="67"/>
        <v>0.25628898953444207</v>
      </c>
    </row>
    <row r="71" spans="4:33" x14ac:dyDescent="0.35">
      <c r="D71" s="15">
        <v>43066.556494166667</v>
      </c>
      <c r="E71" s="12">
        <f t="shared" si="69"/>
        <v>332.55649416666711</v>
      </c>
      <c r="F71" s="10">
        <f t="shared" si="70"/>
        <v>2.5000000081490725E-2</v>
      </c>
      <c r="G71" s="21">
        <v>216</v>
      </c>
      <c r="H71" s="21">
        <v>336</v>
      </c>
      <c r="I71" s="23">
        <f t="shared" si="16"/>
        <v>120</v>
      </c>
      <c r="J71" s="8">
        <f t="shared" si="73"/>
        <v>3846</v>
      </c>
      <c r="K71" s="17">
        <v>391.1</v>
      </c>
      <c r="L71" s="10">
        <f t="shared" si="18"/>
        <v>2.6965406359999999</v>
      </c>
      <c r="M71" s="17">
        <v>391</v>
      </c>
      <c r="N71" s="10">
        <f t="shared" si="19"/>
        <v>2.6958511600000001</v>
      </c>
      <c r="O71" s="17">
        <v>23</v>
      </c>
      <c r="P71" s="11">
        <f t="shared" si="20"/>
        <v>4.9382844410411526E-3</v>
      </c>
      <c r="Q71" s="13">
        <f t="shared" si="71"/>
        <v>0.15812392196293695</v>
      </c>
      <c r="R71" s="8">
        <f t="shared" si="72"/>
        <v>158.12392196293695</v>
      </c>
      <c r="S71" s="11">
        <f t="shared" si="68"/>
        <v>197.5313769977671</v>
      </c>
      <c r="T71" s="13">
        <f t="shared" si="46"/>
        <v>6.7076273328511751E-2</v>
      </c>
      <c r="U71" s="13">
        <f t="shared" si="47"/>
        <v>9.1047648634425202E-2</v>
      </c>
      <c r="V71" s="8">
        <f t="shared" si="56"/>
        <v>91.047648634425201</v>
      </c>
      <c r="W71" s="13">
        <f t="shared" si="57"/>
        <v>2.8632381555588726E-2</v>
      </c>
      <c r="X71" s="11">
        <f t="shared" si="58"/>
        <v>24.208051379366616</v>
      </c>
      <c r="Y71" s="13">
        <f t="shared" si="59"/>
        <v>2.4066010359223289E-2</v>
      </c>
      <c r="Z71" s="24">
        <f t="shared" si="60"/>
        <v>2.9841852845436878</v>
      </c>
      <c r="AA71" s="24">
        <f t="shared" si="61"/>
        <v>3.2793244885095469</v>
      </c>
      <c r="AB71" s="24">
        <f t="shared" si="62"/>
        <v>9.8331460525179217</v>
      </c>
      <c r="AC71" s="24">
        <f t="shared" si="63"/>
        <v>9.8351130751329485</v>
      </c>
      <c r="AD71" s="11">
        <f t="shared" si="64"/>
        <v>61.980464132123828</v>
      </c>
      <c r="AE71" s="24">
        <f t="shared" si="65"/>
        <v>0.69276808439908499</v>
      </c>
      <c r="AF71" s="24">
        <f t="shared" si="66"/>
        <v>3.6653667826445205E-2</v>
      </c>
      <c r="AG71" s="24">
        <f t="shared" si="67"/>
        <v>0.27057824777446976</v>
      </c>
    </row>
    <row r="72" spans="4:33" x14ac:dyDescent="0.35">
      <c r="D72" s="15">
        <v>43066.558369189814</v>
      </c>
      <c r="E72" s="12">
        <f t="shared" si="69"/>
        <v>332.55836918981367</v>
      </c>
      <c r="F72" s="10">
        <f t="shared" si="70"/>
        <v>4.5000555517617613E-2</v>
      </c>
      <c r="G72" s="21">
        <v>336</v>
      </c>
      <c r="H72" s="21">
        <v>409</v>
      </c>
      <c r="I72" s="23">
        <f t="shared" si="16"/>
        <v>73</v>
      </c>
      <c r="J72" s="8">
        <f t="shared" si="73"/>
        <v>3919</v>
      </c>
      <c r="K72" s="17">
        <v>381.3</v>
      </c>
      <c r="L72" s="10">
        <f t="shared" si="18"/>
        <v>2.628971988</v>
      </c>
      <c r="M72" s="17">
        <v>381</v>
      </c>
      <c r="N72" s="10">
        <f t="shared" si="19"/>
        <v>2.6269035599999997</v>
      </c>
      <c r="O72" s="17">
        <v>23.1</v>
      </c>
      <c r="P72" s="11">
        <f t="shared" si="20"/>
        <v>3.0031089849970921E-3</v>
      </c>
      <c r="Q72" s="13">
        <f t="shared" si="71"/>
        <v>0.16112703094793404</v>
      </c>
      <c r="R72" s="8">
        <f t="shared" si="72"/>
        <v>161.12703094793403</v>
      </c>
      <c r="S72" s="11">
        <f t="shared" si="68"/>
        <v>66.734931390377653</v>
      </c>
      <c r="T72" s="13">
        <f t="shared" si="46"/>
        <v>6.7076273328511751E-2</v>
      </c>
      <c r="U72" s="13">
        <f t="shared" si="47"/>
        <v>9.405075761942229E-2</v>
      </c>
      <c r="V72" s="8">
        <f t="shared" si="56"/>
        <v>94.050757619422285</v>
      </c>
      <c r="W72" s="13">
        <f t="shared" si="57"/>
        <v>2.8632381555588726E-2</v>
      </c>
      <c r="X72" s="11">
        <f t="shared" si="58"/>
        <v>24.843433305334248</v>
      </c>
      <c r="Y72" s="13">
        <f t="shared" si="59"/>
        <v>2.1062901374226201E-2</v>
      </c>
      <c r="Z72" s="24">
        <f t="shared" si="60"/>
        <v>2.611799770404049</v>
      </c>
      <c r="AA72" s="24">
        <f t="shared" si="61"/>
        <v>2.8701096378066473</v>
      </c>
      <c r="AB72" s="24">
        <f t="shared" si="62"/>
        <v>10.157481822897607</v>
      </c>
      <c r="AC72" s="24">
        <f t="shared" si="63"/>
        <v>10.159513725642736</v>
      </c>
      <c r="AD72" s="11">
        <f t="shared" si="64"/>
        <v>61.754297056859102</v>
      </c>
      <c r="AE72" s="24">
        <f t="shared" si="65"/>
        <v>0.69024016961691603</v>
      </c>
      <c r="AF72" s="24">
        <f t="shared" si="66"/>
        <v>3.2079791328444358E-2</v>
      </c>
      <c r="AG72" s="24">
        <f t="shared" si="67"/>
        <v>0.27768003905463962</v>
      </c>
    </row>
    <row r="73" spans="4:33" x14ac:dyDescent="0.35">
      <c r="D73" s="15">
        <v>43066.632107881946</v>
      </c>
      <c r="E73" s="12">
        <f t="shared" si="69"/>
        <v>332.63210788194556</v>
      </c>
      <c r="F73" s="10">
        <f t="shared" si="70"/>
        <v>1.769728611165192</v>
      </c>
      <c r="G73" s="21">
        <v>100</v>
      </c>
      <c r="H73" s="21">
        <v>192</v>
      </c>
      <c r="I73" s="23">
        <f t="shared" si="16"/>
        <v>92</v>
      </c>
      <c r="J73" s="8">
        <f t="shared" si="73"/>
        <v>4011</v>
      </c>
      <c r="K73" s="17">
        <v>431.9</v>
      </c>
      <c r="L73" s="10">
        <f t="shared" si="18"/>
        <v>2.9778468439999997</v>
      </c>
      <c r="M73" s="17">
        <v>431.8</v>
      </c>
      <c r="N73" s="10">
        <f t="shared" si="19"/>
        <v>2.9771573679999999</v>
      </c>
      <c r="O73" s="17">
        <v>23.1</v>
      </c>
      <c r="P73" s="11">
        <f t="shared" si="20"/>
        <v>3.7847400906812663E-3</v>
      </c>
      <c r="Q73" s="13">
        <f t="shared" si="71"/>
        <v>0.16491177103861532</v>
      </c>
      <c r="R73" s="8">
        <f t="shared" si="72"/>
        <v>164.91177103861531</v>
      </c>
      <c r="S73" s="11">
        <f t="shared" si="68"/>
        <v>2.1385991427179265</v>
      </c>
      <c r="T73" s="13">
        <f t="shared" si="46"/>
        <v>6.7076273328511751E-2</v>
      </c>
      <c r="U73" s="13">
        <f t="shared" si="47"/>
        <v>9.7835497710103567E-2</v>
      </c>
      <c r="V73" s="8">
        <f t="shared" si="56"/>
        <v>97.835497710103567</v>
      </c>
      <c r="W73" s="13">
        <f t="shared" si="57"/>
        <v>2.8632381555588726E-2</v>
      </c>
      <c r="X73" s="11">
        <f t="shared" si="58"/>
        <v>21.92067644588316</v>
      </c>
      <c r="Y73" s="13">
        <f t="shared" si="59"/>
        <v>1.7278161283544924E-2</v>
      </c>
      <c r="Z73" s="24">
        <f t="shared" si="60"/>
        <v>2.1424919991595708</v>
      </c>
      <c r="AA73" s="24">
        <f t="shared" si="61"/>
        <v>2.3543868122632645</v>
      </c>
      <c r="AB73" s="24">
        <f t="shared" si="62"/>
        <v>10.566233752691184</v>
      </c>
      <c r="AC73" s="24">
        <f t="shared" si="63"/>
        <v>10.56834742217562</v>
      </c>
      <c r="AD73" s="11">
        <f t="shared" si="64"/>
        <v>65.192776741853578</v>
      </c>
      <c r="AE73" s="24">
        <f t="shared" si="65"/>
        <v>0.72867274701002704</v>
      </c>
      <c r="AF73" s="24">
        <f t="shared" si="66"/>
        <v>2.6315453824114505E-2</v>
      </c>
      <c r="AG73" s="24">
        <f t="shared" si="67"/>
        <v>0.2450117991658585</v>
      </c>
    </row>
    <row r="74" spans="4:33" x14ac:dyDescent="0.35">
      <c r="D74" s="15">
        <v>43066.633739826386</v>
      </c>
      <c r="E74" s="12">
        <f t="shared" si="69"/>
        <v>332.63373982638586</v>
      </c>
      <c r="F74" s="10">
        <f t="shared" si="70"/>
        <v>3.9166666567325592E-2</v>
      </c>
      <c r="G74" s="21">
        <v>192</v>
      </c>
      <c r="H74" s="21">
        <v>215</v>
      </c>
      <c r="I74" s="23">
        <f t="shared" si="16"/>
        <v>23</v>
      </c>
      <c r="J74" s="8">
        <f t="shared" si="73"/>
        <v>4034</v>
      </c>
      <c r="K74" s="17">
        <v>402.7</v>
      </c>
      <c r="L74" s="10">
        <f t="shared" si="18"/>
        <v>2.7765198519999998</v>
      </c>
      <c r="M74" s="17">
        <v>402.6</v>
      </c>
      <c r="N74" s="10">
        <f t="shared" si="19"/>
        <v>2.775830376</v>
      </c>
      <c r="O74" s="17">
        <v>23.1</v>
      </c>
      <c r="P74" s="11">
        <f t="shared" si="20"/>
        <v>9.4618502267031657E-4</v>
      </c>
      <c r="Q74" s="13">
        <f t="shared" si="71"/>
        <v>0.16585795606128564</v>
      </c>
      <c r="R74" s="8">
        <f t="shared" si="72"/>
        <v>165.85795606128565</v>
      </c>
      <c r="S74" s="11">
        <f t="shared" si="68"/>
        <v>24.157915533706976</v>
      </c>
      <c r="T74" s="13">
        <f t="shared" si="46"/>
        <v>6.7076273328511751E-2</v>
      </c>
      <c r="U74" s="13">
        <f t="shared" si="47"/>
        <v>9.8781682732773893E-2</v>
      </c>
      <c r="V74" s="8">
        <f t="shared" si="56"/>
        <v>98.781682732773888</v>
      </c>
      <c r="W74" s="13">
        <f t="shared" si="57"/>
        <v>2.8632381555588726E-2</v>
      </c>
      <c r="X74" s="11">
        <f t="shared" si="58"/>
        <v>23.510551637685911</v>
      </c>
      <c r="Y74" s="13">
        <f t="shared" si="59"/>
        <v>1.6331976260874598E-2</v>
      </c>
      <c r="Z74" s="24">
        <f t="shared" si="60"/>
        <v>2.0251650563484502</v>
      </c>
      <c r="AA74" s="24">
        <f t="shared" si="61"/>
        <v>2.2254561058774178</v>
      </c>
      <c r="AB74" s="24">
        <f t="shared" si="62"/>
        <v>10.66842173513958</v>
      </c>
      <c r="AC74" s="24">
        <f t="shared" si="63"/>
        <v>10.670555846308842</v>
      </c>
      <c r="AD74" s="11">
        <f t="shared" si="64"/>
        <v>63.731832256436668</v>
      </c>
      <c r="AE74" s="24">
        <f t="shared" si="65"/>
        <v>0.71234347734824799</v>
      </c>
      <c r="AF74" s="24">
        <f t="shared" si="66"/>
        <v>2.4874369448032028E-2</v>
      </c>
      <c r="AG74" s="24">
        <f t="shared" si="67"/>
        <v>0.26278215320372006</v>
      </c>
    </row>
    <row r="75" spans="4:33" x14ac:dyDescent="0.35">
      <c r="D75" s="15">
        <v>43066.635603263887</v>
      </c>
      <c r="E75" s="12">
        <f t="shared" si="69"/>
        <v>332.63560326388688</v>
      </c>
      <c r="F75" s="10">
        <f t="shared" si="70"/>
        <v>4.4722500024363399E-2</v>
      </c>
      <c r="G75" s="21">
        <v>215</v>
      </c>
      <c r="H75" s="21">
        <v>338</v>
      </c>
      <c r="I75" s="23">
        <f t="shared" si="16"/>
        <v>123</v>
      </c>
      <c r="J75" s="8">
        <f t="shared" si="73"/>
        <v>4157</v>
      </c>
      <c r="K75" s="17">
        <v>382.7</v>
      </c>
      <c r="L75" s="10">
        <f t="shared" si="18"/>
        <v>2.6386246519999998</v>
      </c>
      <c r="M75" s="17">
        <v>382.5</v>
      </c>
      <c r="N75" s="10">
        <f t="shared" si="19"/>
        <v>2.6372456999999998</v>
      </c>
      <c r="O75" s="17">
        <v>23.1</v>
      </c>
      <c r="P75" s="11">
        <f t="shared" si="20"/>
        <v>5.0600329473238677E-3</v>
      </c>
      <c r="Q75" s="13">
        <f t="shared" si="71"/>
        <v>0.17091798900860952</v>
      </c>
      <c r="R75" s="8">
        <f t="shared" si="72"/>
        <v>170.91798900860951</v>
      </c>
      <c r="S75" s="11">
        <f t="shared" si="68"/>
        <v>113.14289104069144</v>
      </c>
      <c r="T75" s="13">
        <f t="shared" si="46"/>
        <v>6.7076273328511751E-2</v>
      </c>
      <c r="U75" s="13">
        <f t="shared" si="47"/>
        <v>0.10384171568009777</v>
      </c>
      <c r="V75" s="8">
        <f t="shared" si="56"/>
        <v>103.84171568009778</v>
      </c>
      <c r="W75" s="13">
        <f t="shared" si="57"/>
        <v>2.8632381555588726E-2</v>
      </c>
      <c r="X75" s="11">
        <f t="shared" si="58"/>
        <v>24.746008076685879</v>
      </c>
      <c r="Y75" s="13">
        <f t="shared" si="59"/>
        <v>1.127194331355072E-2</v>
      </c>
      <c r="Z75" s="24">
        <f t="shared" si="60"/>
        <v>1.3977209708802891</v>
      </c>
      <c r="AA75" s="24">
        <f t="shared" si="61"/>
        <v>1.5359571108574606</v>
      </c>
      <c r="AB75" s="24">
        <f t="shared" si="62"/>
        <v>11.21490529345056</v>
      </c>
      <c r="AC75" s="24">
        <f t="shared" si="63"/>
        <v>11.217148723195198</v>
      </c>
      <c r="AD75" s="11">
        <f t="shared" si="64"/>
        <v>63.185874812456653</v>
      </c>
      <c r="AE75" s="24">
        <f t="shared" si="65"/>
        <v>0.70624120144687363</v>
      </c>
      <c r="AF75" s="24">
        <f t="shared" si="66"/>
        <v>1.7167700828112767E-2</v>
      </c>
      <c r="AG75" s="24">
        <f t="shared" si="67"/>
        <v>0.27659109772501361</v>
      </c>
    </row>
    <row r="76" spans="4:33" x14ac:dyDescent="0.35">
      <c r="D76" s="15">
        <v>43066.637026909724</v>
      </c>
      <c r="E76" s="12">
        <f t="shared" si="69"/>
        <v>332.63702690972423</v>
      </c>
      <c r="F76" s="10">
        <f t="shared" si="70"/>
        <v>3.416750009637326E-2</v>
      </c>
      <c r="G76" s="21">
        <v>338</v>
      </c>
      <c r="H76" s="21">
        <v>405</v>
      </c>
      <c r="I76" s="23">
        <f t="shared" si="16"/>
        <v>67</v>
      </c>
      <c r="J76" s="8">
        <f t="shared" si="73"/>
        <v>4224</v>
      </c>
      <c r="K76" s="17">
        <v>363.1</v>
      </c>
      <c r="L76" s="10">
        <f t="shared" si="18"/>
        <v>2.5034873559999999</v>
      </c>
      <c r="M76" s="17">
        <v>362.9</v>
      </c>
      <c r="N76" s="10">
        <f t="shared" si="19"/>
        <v>2.5021084039999999</v>
      </c>
      <c r="O76" s="17">
        <v>23.1</v>
      </c>
      <c r="P76" s="11">
        <f t="shared" si="20"/>
        <v>2.7562781095178792E-3</v>
      </c>
      <c r="Q76" s="13">
        <f t="shared" si="71"/>
        <v>0.17367426711812739</v>
      </c>
      <c r="R76" s="8">
        <f t="shared" si="72"/>
        <v>173.6742671181274</v>
      </c>
      <c r="S76" s="11">
        <f t="shared" si="68"/>
        <v>80.669586646476574</v>
      </c>
      <c r="T76" s="13">
        <f t="shared" si="46"/>
        <v>6.7076273328511751E-2</v>
      </c>
      <c r="U76" s="13">
        <f t="shared" si="47"/>
        <v>0.10659799378961564</v>
      </c>
      <c r="V76" s="8">
        <f t="shared" si="56"/>
        <v>106.59799378961564</v>
      </c>
      <c r="W76" s="13">
        <f t="shared" si="57"/>
        <v>2.8632381555588726E-2</v>
      </c>
      <c r="X76" s="11">
        <f t="shared" si="58"/>
        <v>26.08252435748787</v>
      </c>
      <c r="Y76" s="13">
        <f t="shared" si="59"/>
        <v>8.5156652040328518E-3</v>
      </c>
      <c r="Z76" s="24">
        <f t="shared" si="60"/>
        <v>1.0559424853000736</v>
      </c>
      <c r="AA76" s="24">
        <f t="shared" si="61"/>
        <v>1.1603763574726083</v>
      </c>
      <c r="AB76" s="24">
        <f t="shared" si="62"/>
        <v>11.512583329278488</v>
      </c>
      <c r="AC76" s="24">
        <f t="shared" si="63"/>
        <v>11.514886306539797</v>
      </c>
      <c r="AD76" s="11">
        <f t="shared" si="64"/>
        <v>62.224939285039518</v>
      </c>
      <c r="AE76" s="24">
        <f t="shared" si="65"/>
        <v>0.69550063223879688</v>
      </c>
      <c r="AF76" s="24">
        <f t="shared" si="66"/>
        <v>1.2969759384742142E-2</v>
      </c>
      <c r="AG76" s="24">
        <f t="shared" si="67"/>
        <v>0.29152960837646097</v>
      </c>
    </row>
    <row r="77" spans="4:33" x14ac:dyDescent="0.35">
      <c r="D77" s="15">
        <v>43066.638566226851</v>
      </c>
      <c r="E77" s="12">
        <f t="shared" si="69"/>
        <v>332.63856622685125</v>
      </c>
      <c r="F77" s="10">
        <f>(E77-E76)*24</f>
        <v>3.6943611048627645E-2</v>
      </c>
      <c r="G77" s="21">
        <v>405</v>
      </c>
      <c r="H77" s="21">
        <v>476</v>
      </c>
      <c r="I77" s="23">
        <f t="shared" si="16"/>
        <v>71</v>
      </c>
      <c r="J77" s="8">
        <f t="shared" si="73"/>
        <v>4295</v>
      </c>
      <c r="K77" s="17">
        <v>346.4</v>
      </c>
      <c r="L77" s="10">
        <f t="shared" si="18"/>
        <v>2.3883448639999996</v>
      </c>
      <c r="M77" s="17">
        <v>346.1</v>
      </c>
      <c r="N77" s="10">
        <f t="shared" si="19"/>
        <v>2.3862764360000002</v>
      </c>
      <c r="O77" s="17">
        <v>23.1</v>
      </c>
      <c r="P77" s="11">
        <f t="shared" si="20"/>
        <v>2.9208320265040211E-3</v>
      </c>
      <c r="Q77" s="13">
        <f t="shared" si="71"/>
        <v>0.17659509914463142</v>
      </c>
      <c r="R77" s="8">
        <f t="shared" si="72"/>
        <v>176.59509914463143</v>
      </c>
      <c r="S77" s="11">
        <f t="shared" si="68"/>
        <v>79.06189848792603</v>
      </c>
      <c r="T77" s="13">
        <f t="shared" si="46"/>
        <v>6.7076273328511751E-2</v>
      </c>
      <c r="U77" s="13">
        <f t="shared" si="47"/>
        <v>0.10951882581611967</v>
      </c>
      <c r="V77" s="8">
        <f t="shared" si="56"/>
        <v>109.51882581611967</v>
      </c>
      <c r="W77" s="13">
        <f t="shared" si="57"/>
        <v>2.8632381555588726E-2</v>
      </c>
      <c r="X77" s="11">
        <f t="shared" si="58"/>
        <v>27.348593150339056</v>
      </c>
      <c r="Y77" s="13">
        <f t="shared" si="59"/>
        <v>5.5948331775288185E-3</v>
      </c>
      <c r="Z77" s="24">
        <f t="shared" si="60"/>
        <v>0.69375931401357349</v>
      </c>
      <c r="AA77" s="24">
        <f t="shared" si="61"/>
        <v>0.76237287254238839</v>
      </c>
      <c r="AB77" s="24">
        <f t="shared" si="62"/>
        <v>11.828033188140925</v>
      </c>
      <c r="AC77" s="24">
        <f t="shared" si="63"/>
        <v>11.830399267994522</v>
      </c>
      <c r="AD77" s="11">
        <f t="shared" si="64"/>
        <v>61.356873977118553</v>
      </c>
      <c r="AE77" s="24">
        <f t="shared" si="65"/>
        <v>0.68579809210905907</v>
      </c>
      <c r="AF77" s="24">
        <f t="shared" si="66"/>
        <v>8.5211945716180074E-3</v>
      </c>
      <c r="AG77" s="24">
        <f t="shared" si="67"/>
        <v>0.30568071331932301</v>
      </c>
    </row>
    <row r="78" spans="4:33" x14ac:dyDescent="0.35">
      <c r="D78" s="15">
        <v>43066.665001516201</v>
      </c>
      <c r="E78" s="12">
        <f t="shared" ref="E78:E88" si="74">D78-(116*365+29)-365</f>
        <v>332.6650015162013</v>
      </c>
      <c r="F78" s="10">
        <f t="shared" ref="F78:F88" si="75">(E78-E77)*24</f>
        <v>0.63444694440113381</v>
      </c>
      <c r="G78" s="21">
        <v>98</v>
      </c>
      <c r="H78" s="21">
        <v>167</v>
      </c>
      <c r="I78" s="23">
        <f t="shared" si="16"/>
        <v>69</v>
      </c>
      <c r="J78" s="8">
        <f t="shared" si="73"/>
        <v>4364</v>
      </c>
      <c r="K78" s="17">
        <v>373.3</v>
      </c>
      <c r="L78" s="10">
        <f t="shared" si="18"/>
        <v>2.573813908</v>
      </c>
      <c r="M78" s="17">
        <v>373.1</v>
      </c>
      <c r="N78" s="10">
        <f t="shared" si="19"/>
        <v>2.5724349559999999</v>
      </c>
      <c r="O78" s="17">
        <v>23.1</v>
      </c>
      <c r="P78" s="11">
        <f t="shared" si="20"/>
        <v>2.8385550680109497E-3</v>
      </c>
      <c r="Q78" s="13">
        <f t="shared" ref="Q78:Q88" si="76">Q77+P78</f>
        <v>0.17943365421264237</v>
      </c>
      <c r="R78" s="8">
        <f t="shared" ref="R78:R88" si="77">Q78*1000</f>
        <v>179.43365421264238</v>
      </c>
      <c r="S78" s="11">
        <f t="shared" si="68"/>
        <v>4.4740621624244952</v>
      </c>
      <c r="T78" s="13">
        <f t="shared" si="46"/>
        <v>6.7076273328511751E-2</v>
      </c>
      <c r="U78" s="13">
        <f t="shared" si="47"/>
        <v>0.11235738088413062</v>
      </c>
      <c r="V78" s="8">
        <f t="shared" si="56"/>
        <v>112.35738088413062</v>
      </c>
      <c r="W78" s="13">
        <f t="shared" si="57"/>
        <v>2.8632381555588726E-2</v>
      </c>
      <c r="X78" s="11">
        <f t="shared" si="58"/>
        <v>25.369466870362764</v>
      </c>
      <c r="Y78" s="13">
        <f t="shared" si="59"/>
        <v>2.7562781095178679E-3</v>
      </c>
      <c r="Z78" s="24">
        <f t="shared" si="60"/>
        <v>0.34177848558021562</v>
      </c>
      <c r="AA78" s="24">
        <f t="shared" si="61"/>
        <v>0.37558075338485231</v>
      </c>
      <c r="AB78" s="24">
        <f t="shared" si="62"/>
        <v>12.134597135486107</v>
      </c>
      <c r="AC78" s="24">
        <f t="shared" si="63"/>
        <v>12.137024540394185</v>
      </c>
      <c r="AD78" s="11">
        <f t="shared" si="64"/>
        <v>63.722792376252372</v>
      </c>
      <c r="AE78" s="24">
        <f t="shared" si="65"/>
        <v>0.71224243679351573</v>
      </c>
      <c r="AF78" s="24">
        <f t="shared" si="66"/>
        <v>4.1979414433706268E-3</v>
      </c>
      <c r="AG78" s="24">
        <f t="shared" si="67"/>
        <v>0.28355962176311361</v>
      </c>
    </row>
    <row r="79" spans="4:33" x14ac:dyDescent="0.35">
      <c r="D79" s="15">
        <v>43066.666355671296</v>
      </c>
      <c r="E79" s="12">
        <f t="shared" si="74"/>
        <v>332.66635567129561</v>
      </c>
      <c r="F79" s="10">
        <f t="shared" si="75"/>
        <v>3.2499722263310105E-2</v>
      </c>
      <c r="G79" s="21">
        <v>167</v>
      </c>
      <c r="H79" s="21">
        <v>234</v>
      </c>
      <c r="I79" s="23">
        <f t="shared" si="16"/>
        <v>67</v>
      </c>
      <c r="J79" s="8">
        <f t="shared" si="73"/>
        <v>4431</v>
      </c>
      <c r="K79" s="17">
        <v>338.7</v>
      </c>
      <c r="L79" s="10">
        <f t="shared" si="18"/>
        <v>2.3352552119999999</v>
      </c>
      <c r="M79" s="17">
        <v>388.5</v>
      </c>
      <c r="N79" s="10">
        <f t="shared" si="19"/>
        <v>2.6786142599999998</v>
      </c>
      <c r="O79" s="17">
        <v>23.1</v>
      </c>
      <c r="P79" s="11">
        <f t="shared" si="20"/>
        <v>2.7562781095178792E-3</v>
      </c>
      <c r="Q79" s="13">
        <f t="shared" si="76"/>
        <v>0.18218993232216024</v>
      </c>
      <c r="R79" s="8">
        <f t="shared" si="77"/>
        <v>182.18993232216025</v>
      </c>
      <c r="S79" s="11">
        <f t="shared" si="68"/>
        <v>84.809281974373135</v>
      </c>
      <c r="T79" s="13">
        <f t="shared" si="46"/>
        <v>6.7076273328511751E-2</v>
      </c>
      <c r="U79" s="13">
        <f t="shared" si="47"/>
        <v>0.11511365899364849</v>
      </c>
      <c r="V79" s="8">
        <f t="shared" si="56"/>
        <v>115.11365899364849</v>
      </c>
      <c r="W79" s="13">
        <f t="shared" si="57"/>
        <v>2.8632381555588726E-2</v>
      </c>
      <c r="X79" s="11">
        <f t="shared" si="58"/>
        <v>24.36383034577181</v>
      </c>
      <c r="Y79" s="13">
        <f t="shared" si="59"/>
        <v>0</v>
      </c>
      <c r="Z79" s="24">
        <f t="shared" si="60"/>
        <v>0</v>
      </c>
      <c r="AA79" s="24">
        <f t="shared" si="61"/>
        <v>0</v>
      </c>
      <c r="AB79" s="24">
        <f t="shared" si="62"/>
        <v>12.432275171314037</v>
      </c>
      <c r="AC79" s="24">
        <f t="shared" si="63"/>
        <v>12.434762123738786</v>
      </c>
      <c r="AD79" s="11">
        <f t="shared" si="64"/>
        <v>65.104009654228179</v>
      </c>
      <c r="AE79" s="24">
        <f t="shared" si="65"/>
        <v>0.72768057945992859</v>
      </c>
      <c r="AF79" s="24">
        <f t="shared" si="66"/>
        <v>0</v>
      </c>
      <c r="AG79" s="24">
        <f t="shared" si="67"/>
        <v>0.2723194205400713</v>
      </c>
    </row>
    <row r="80" spans="4:33" x14ac:dyDescent="0.35">
      <c r="D80" s="15">
        <v>43066.668172800928</v>
      </c>
      <c r="E80" s="12">
        <f t="shared" si="74"/>
        <v>332.66817280092801</v>
      </c>
      <c r="F80" s="10">
        <f t="shared" si="75"/>
        <v>4.3611111177597195E-2</v>
      </c>
      <c r="G80" s="21">
        <v>234</v>
      </c>
      <c r="H80" s="21">
        <v>299</v>
      </c>
      <c r="I80" s="23">
        <f t="shared" si="16"/>
        <v>65</v>
      </c>
      <c r="J80" s="8">
        <f t="shared" si="73"/>
        <v>4496</v>
      </c>
      <c r="K80" s="17">
        <v>311.3</v>
      </c>
      <c r="L80" s="10">
        <f t="shared" si="18"/>
        <v>2.146338788</v>
      </c>
      <c r="M80" s="17">
        <v>311.2</v>
      </c>
      <c r="N80" s="10">
        <f t="shared" si="19"/>
        <v>2.1456493119999998</v>
      </c>
      <c r="O80" s="17">
        <v>23.1</v>
      </c>
      <c r="P80" s="11">
        <f t="shared" si="20"/>
        <v>2.6740011510248077E-3</v>
      </c>
      <c r="Q80" s="13">
        <f t="shared" si="76"/>
        <v>0.18486393347318505</v>
      </c>
      <c r="R80" s="8">
        <f t="shared" si="77"/>
        <v>184.86393347318506</v>
      </c>
      <c r="S80" s="11">
        <f t="shared" si="68"/>
        <v>61.314675980978635</v>
      </c>
      <c r="T80" s="13">
        <f>P80+T79</f>
        <v>6.9750274479536564E-2</v>
      </c>
      <c r="U80" s="13">
        <f>U79</f>
        <v>0.11511365899364849</v>
      </c>
      <c r="V80" s="8">
        <f t="shared" si="56"/>
        <v>115.11365899364849</v>
      </c>
      <c r="W80" s="13">
        <f t="shared" si="57"/>
        <v>2.5958380404563913E-2</v>
      </c>
      <c r="X80" s="11">
        <f t="shared" si="58"/>
        <v>27.575101592134594</v>
      </c>
      <c r="Y80" s="13">
        <f t="shared" si="59"/>
        <v>0</v>
      </c>
      <c r="Z80" s="24">
        <f t="shared" si="60"/>
        <v>0</v>
      </c>
      <c r="AA80" s="24">
        <f t="shared" si="61"/>
        <v>0</v>
      </c>
      <c r="AB80" s="24">
        <f t="shared" si="62"/>
        <v>12.432275171314037</v>
      </c>
      <c r="AC80" s="24">
        <f t="shared" si="63"/>
        <v>12.434762123738786</v>
      </c>
      <c r="AD80" s="11">
        <f t="shared" si="64"/>
        <v>61.892738407865401</v>
      </c>
      <c r="AE80" s="24">
        <f t="shared" si="65"/>
        <v>0.69178755637629574</v>
      </c>
      <c r="AF80" s="24">
        <f t="shared" si="66"/>
        <v>0</v>
      </c>
      <c r="AG80" s="24">
        <f t="shared" si="67"/>
        <v>0.30821244362370431</v>
      </c>
    </row>
    <row r="81" spans="4:33" x14ac:dyDescent="0.35">
      <c r="D81" s="15">
        <v>43066.669341828703</v>
      </c>
      <c r="E81" s="12">
        <f t="shared" si="74"/>
        <v>332.66934182870318</v>
      </c>
      <c r="F81" s="10">
        <f t="shared" si="75"/>
        <v>2.8056666604243219E-2</v>
      </c>
      <c r="G81" s="21">
        <v>299</v>
      </c>
      <c r="H81" s="21">
        <v>352</v>
      </c>
      <c r="I81" s="23">
        <f t="shared" si="16"/>
        <v>53</v>
      </c>
      <c r="J81" s="8">
        <f t="shared" si="73"/>
        <v>4549</v>
      </c>
      <c r="K81" s="17">
        <v>284.8</v>
      </c>
      <c r="L81" s="10">
        <f t="shared" si="18"/>
        <v>1.9636276480000001</v>
      </c>
      <c r="M81" s="17">
        <v>284.39999999999998</v>
      </c>
      <c r="N81" s="10">
        <f t="shared" si="19"/>
        <v>1.9608697439999998</v>
      </c>
      <c r="O81" s="17">
        <v>23.1</v>
      </c>
      <c r="P81" s="11">
        <f t="shared" si="20"/>
        <v>2.1803394000663818E-3</v>
      </c>
      <c r="Q81" s="13">
        <f t="shared" si="76"/>
        <v>0.18704427287325143</v>
      </c>
      <c r="R81" s="8">
        <f t="shared" si="77"/>
        <v>187.04427287325143</v>
      </c>
      <c r="S81" s="11">
        <f t="shared" si="68"/>
        <v>77.711990195465077</v>
      </c>
      <c r="T81" s="13">
        <f t="shared" ref="T81:T88" si="78">P81+T80</f>
        <v>7.193061387960295E-2</v>
      </c>
      <c r="U81" s="13">
        <f t="shared" ref="U81:U88" si="79">U80</f>
        <v>0.11511365899364849</v>
      </c>
      <c r="V81" s="8">
        <f t="shared" si="56"/>
        <v>115.11365899364849</v>
      </c>
      <c r="W81" s="13">
        <f t="shared" si="57"/>
        <v>2.3778041004497527E-2</v>
      </c>
      <c r="X81" s="11">
        <f t="shared" si="58"/>
        <v>27.639208151634495</v>
      </c>
      <c r="Y81" s="13">
        <f t="shared" si="59"/>
        <v>0</v>
      </c>
      <c r="Z81" s="24">
        <f t="shared" si="60"/>
        <v>0</v>
      </c>
      <c r="AA81" s="24">
        <f t="shared" si="61"/>
        <v>0</v>
      </c>
      <c r="AB81" s="24">
        <f t="shared" si="62"/>
        <v>12.432275171314037</v>
      </c>
      <c r="AC81" s="24">
        <f t="shared" si="63"/>
        <v>12.434762123738786</v>
      </c>
      <c r="AD81" s="11">
        <f t="shared" si="64"/>
        <v>61.828631848365504</v>
      </c>
      <c r="AE81" s="24">
        <f t="shared" si="65"/>
        <v>0.6910710244973558</v>
      </c>
      <c r="AF81" s="24">
        <f t="shared" si="66"/>
        <v>0</v>
      </c>
      <c r="AG81" s="24">
        <f t="shared" si="67"/>
        <v>0.30892897550264425</v>
      </c>
    </row>
    <row r="82" spans="4:33" x14ac:dyDescent="0.35">
      <c r="D82" s="15">
        <v>43066.670811701391</v>
      </c>
      <c r="E82" s="12">
        <f t="shared" si="74"/>
        <v>332.67081170139136</v>
      </c>
      <c r="F82" s="10">
        <f t="shared" si="75"/>
        <v>3.5276944516226649E-2</v>
      </c>
      <c r="G82" s="21">
        <v>352</v>
      </c>
      <c r="H82" s="21">
        <v>401</v>
      </c>
      <c r="I82" s="23">
        <f t="shared" si="16"/>
        <v>49</v>
      </c>
      <c r="J82" s="8">
        <f t="shared" si="73"/>
        <v>4598</v>
      </c>
      <c r="K82" s="17">
        <v>261.60000000000002</v>
      </c>
      <c r="L82" s="10">
        <f t="shared" si="18"/>
        <v>1.8036692160000001</v>
      </c>
      <c r="M82" s="17">
        <v>261.2</v>
      </c>
      <c r="N82" s="10">
        <f t="shared" si="19"/>
        <v>1.8009113119999998</v>
      </c>
      <c r="O82" s="17">
        <v>23.1</v>
      </c>
      <c r="P82" s="11">
        <f t="shared" si="20"/>
        <v>2.0157854830802398E-3</v>
      </c>
      <c r="Q82" s="13">
        <f t="shared" si="76"/>
        <v>0.18906005835633166</v>
      </c>
      <c r="R82" s="8">
        <f t="shared" si="77"/>
        <v>189.06005835633167</v>
      </c>
      <c r="S82" s="11">
        <f t="shared" si="68"/>
        <v>57.141725586608587</v>
      </c>
      <c r="T82" s="13">
        <f t="shared" si="78"/>
        <v>7.3946399362683185E-2</v>
      </c>
      <c r="U82" s="13">
        <f t="shared" si="79"/>
        <v>0.11511365899364849</v>
      </c>
      <c r="V82" s="8">
        <f t="shared" si="56"/>
        <v>115.11365899364849</v>
      </c>
      <c r="W82" s="13">
        <f t="shared" si="57"/>
        <v>2.1762255521417292E-2</v>
      </c>
      <c r="X82" s="11">
        <f t="shared" si="58"/>
        <v>27.542911689950081</v>
      </c>
      <c r="Y82" s="13">
        <f t="shared" si="59"/>
        <v>0</v>
      </c>
      <c r="Z82" s="24">
        <f t="shared" si="60"/>
        <v>0</v>
      </c>
      <c r="AA82" s="24">
        <f t="shared" si="61"/>
        <v>0</v>
      </c>
      <c r="AB82" s="24">
        <f t="shared" si="62"/>
        <v>12.432275171314037</v>
      </c>
      <c r="AC82" s="24">
        <f t="shared" si="63"/>
        <v>12.434762123738786</v>
      </c>
      <c r="AD82" s="11">
        <f t="shared" si="64"/>
        <v>61.924928310049914</v>
      </c>
      <c r="AE82" s="24">
        <f t="shared" si="65"/>
        <v>0.69214734937213096</v>
      </c>
      <c r="AF82" s="24">
        <f t="shared" si="66"/>
        <v>0</v>
      </c>
      <c r="AG82" s="24">
        <f t="shared" si="67"/>
        <v>0.30785265062786898</v>
      </c>
    </row>
    <row r="83" spans="4:33" x14ac:dyDescent="0.35">
      <c r="D83" s="15">
        <v>43066.674260798609</v>
      </c>
      <c r="E83" s="12">
        <f t="shared" si="74"/>
        <v>332.67426079860888</v>
      </c>
      <c r="F83" s="10">
        <f t="shared" si="75"/>
        <v>8.2778333220630884E-2</v>
      </c>
      <c r="G83" s="21">
        <v>100</v>
      </c>
      <c r="H83" s="21">
        <v>148</v>
      </c>
      <c r="I83" s="23">
        <f t="shared" si="16"/>
        <v>48</v>
      </c>
      <c r="J83" s="8">
        <f t="shared" si="73"/>
        <v>4646</v>
      </c>
      <c r="K83" s="17">
        <v>237.6</v>
      </c>
      <c r="L83" s="10">
        <f t="shared" si="18"/>
        <v>1.6381949759999999</v>
      </c>
      <c r="M83" s="17">
        <v>237.2</v>
      </c>
      <c r="N83" s="10">
        <f t="shared" si="19"/>
        <v>1.6354370719999998</v>
      </c>
      <c r="O83" s="17">
        <v>23.1</v>
      </c>
      <c r="P83" s="11">
        <f t="shared" si="20"/>
        <v>1.9746470038337041E-3</v>
      </c>
      <c r="Q83" s="13">
        <f t="shared" si="76"/>
        <v>0.19103470536016537</v>
      </c>
      <c r="R83" s="8">
        <f t="shared" si="77"/>
        <v>191.03470536016536</v>
      </c>
      <c r="S83" s="11">
        <f t="shared" si="68"/>
        <v>23.854635953717924</v>
      </c>
      <c r="T83" s="13">
        <f t="shared" si="78"/>
        <v>7.5921046366516892E-2</v>
      </c>
      <c r="U83" s="13">
        <f t="shared" si="79"/>
        <v>0.11511365899364849</v>
      </c>
      <c r="V83" s="8">
        <f t="shared" si="56"/>
        <v>115.11365899364849</v>
      </c>
      <c r="W83" s="13">
        <f t="shared" si="57"/>
        <v>1.9787608517583585E-2</v>
      </c>
      <c r="X83" s="11">
        <f t="shared" si="58"/>
        <v>27.577680887708489</v>
      </c>
      <c r="Y83" s="13">
        <f t="shared" si="59"/>
        <v>0</v>
      </c>
      <c r="Z83" s="24">
        <f t="shared" si="60"/>
        <v>0</v>
      </c>
      <c r="AA83" s="24">
        <f t="shared" si="61"/>
        <v>0</v>
      </c>
      <c r="AB83" s="24">
        <f t="shared" si="62"/>
        <v>12.432275171314037</v>
      </c>
      <c r="AC83" s="24">
        <f t="shared" si="63"/>
        <v>12.434762123738786</v>
      </c>
      <c r="AD83" s="11">
        <f t="shared" si="64"/>
        <v>61.890159112291506</v>
      </c>
      <c r="AE83" s="24">
        <f t="shared" si="65"/>
        <v>0.69175872707211339</v>
      </c>
      <c r="AF83" s="24">
        <f t="shared" si="66"/>
        <v>0</v>
      </c>
      <c r="AG83" s="24">
        <f t="shared" si="67"/>
        <v>0.30824127292788661</v>
      </c>
    </row>
    <row r="84" spans="4:33" x14ac:dyDescent="0.35">
      <c r="D84" s="15">
        <v>43066.675858020833</v>
      </c>
      <c r="E84" s="12">
        <f t="shared" si="74"/>
        <v>332.6758580208334</v>
      </c>
      <c r="F84" s="10">
        <f t="shared" si="75"/>
        <v>3.8333333388436586E-2</v>
      </c>
      <c r="G84" s="21">
        <v>148</v>
      </c>
      <c r="H84" s="21">
        <v>187</v>
      </c>
      <c r="I84" s="23">
        <f t="shared" si="16"/>
        <v>39</v>
      </c>
      <c r="J84" s="8">
        <f t="shared" si="73"/>
        <v>4685</v>
      </c>
      <c r="K84" s="17">
        <v>217.2</v>
      </c>
      <c r="L84" s="10">
        <f t="shared" si="18"/>
        <v>1.4975418719999998</v>
      </c>
      <c r="M84" s="17">
        <v>216.8</v>
      </c>
      <c r="N84" s="10">
        <f t="shared" si="19"/>
        <v>1.4947839680000001</v>
      </c>
      <c r="O84" s="17">
        <v>23.1</v>
      </c>
      <c r="P84" s="11">
        <f t="shared" si="20"/>
        <v>1.6044006906148847E-3</v>
      </c>
      <c r="Q84" s="13">
        <f t="shared" si="76"/>
        <v>0.19263910605078025</v>
      </c>
      <c r="R84" s="8">
        <f t="shared" si="77"/>
        <v>192.63910605078024</v>
      </c>
      <c r="S84" s="11">
        <f t="shared" si="68"/>
        <v>41.853930999354702</v>
      </c>
      <c r="T84" s="13">
        <f t="shared" si="78"/>
        <v>7.7525447057131783E-2</v>
      </c>
      <c r="U84" s="13">
        <f t="shared" si="79"/>
        <v>0.11511365899364849</v>
      </c>
      <c r="V84" s="8">
        <f t="shared" si="56"/>
        <v>115.11365899364849</v>
      </c>
      <c r="W84" s="13">
        <f t="shared" si="57"/>
        <v>1.8183207826968695E-2</v>
      </c>
      <c r="X84" s="11">
        <f t="shared" si="58"/>
        <v>27.726199364614445</v>
      </c>
      <c r="Y84" s="13">
        <f t="shared" si="59"/>
        <v>0</v>
      </c>
      <c r="Z84" s="24">
        <f t="shared" si="60"/>
        <v>0</v>
      </c>
      <c r="AA84" s="24">
        <f t="shared" si="61"/>
        <v>0</v>
      </c>
      <c r="AB84" s="24">
        <f t="shared" si="62"/>
        <v>12.432275171314037</v>
      </c>
      <c r="AC84" s="24">
        <f t="shared" si="63"/>
        <v>12.434762123738786</v>
      </c>
      <c r="AD84" s="11">
        <f t="shared" si="64"/>
        <v>61.741640635385551</v>
      </c>
      <c r="AE84" s="24">
        <f t="shared" si="65"/>
        <v>0.69009870625451064</v>
      </c>
      <c r="AF84" s="24">
        <f t="shared" si="66"/>
        <v>0</v>
      </c>
      <c r="AG84" s="24">
        <f t="shared" si="67"/>
        <v>0.30990129374548941</v>
      </c>
    </row>
    <row r="85" spans="4:33" x14ac:dyDescent="0.35">
      <c r="D85" s="15">
        <v>43066.697084942127</v>
      </c>
      <c r="E85" s="12">
        <f t="shared" si="74"/>
        <v>332.69708494212682</v>
      </c>
      <c r="F85" s="10">
        <f t="shared" si="75"/>
        <v>0.50944611104205251</v>
      </c>
      <c r="G85" s="21">
        <v>100</v>
      </c>
      <c r="H85" s="21">
        <v>243</v>
      </c>
      <c r="I85" s="23">
        <f t="shared" si="16"/>
        <v>143</v>
      </c>
      <c r="J85" s="8">
        <f t="shared" si="73"/>
        <v>4828</v>
      </c>
      <c r="K85" s="17">
        <v>209.9</v>
      </c>
      <c r="L85" s="10">
        <f t="shared" si="18"/>
        <v>1.4472101239999999</v>
      </c>
      <c r="M85" s="17">
        <v>209.5</v>
      </c>
      <c r="N85" s="10">
        <f t="shared" si="19"/>
        <v>1.4444522200000001</v>
      </c>
      <c r="O85" s="17">
        <v>23.1</v>
      </c>
      <c r="P85" s="11">
        <f t="shared" si="20"/>
        <v>5.8828025322545776E-3</v>
      </c>
      <c r="Q85" s="13">
        <f t="shared" si="76"/>
        <v>0.19852190858303481</v>
      </c>
      <c r="R85" s="8">
        <f t="shared" si="77"/>
        <v>198.52190858303481</v>
      </c>
      <c r="S85" s="11">
        <f t="shared" si="68"/>
        <v>11.547448110304602</v>
      </c>
      <c r="T85" s="13">
        <f t="shared" si="78"/>
        <v>8.3408249589386363E-2</v>
      </c>
      <c r="U85" s="13">
        <f t="shared" si="79"/>
        <v>0.11511365899364849</v>
      </c>
      <c r="V85" s="8">
        <f t="shared" si="56"/>
        <v>115.11365899364849</v>
      </c>
      <c r="W85" s="13">
        <f t="shared" si="57"/>
        <v>1.2300405294714115E-2</v>
      </c>
      <c r="X85" s="11">
        <f t="shared" si="58"/>
        <v>19.409507301939279</v>
      </c>
      <c r="Y85" s="13">
        <f t="shared" si="59"/>
        <v>0</v>
      </c>
      <c r="Z85" s="24">
        <f t="shared" si="60"/>
        <v>0</v>
      </c>
      <c r="AA85" s="24">
        <f t="shared" si="61"/>
        <v>0</v>
      </c>
      <c r="AB85" s="24">
        <f t="shared" si="62"/>
        <v>12.432275171314037</v>
      </c>
      <c r="AC85" s="24">
        <f t="shared" si="63"/>
        <v>12.434762123738786</v>
      </c>
      <c r="AD85" s="11">
        <f t="shared" si="64"/>
        <v>70.058332698060724</v>
      </c>
      <c r="AE85" s="24">
        <f t="shared" si="65"/>
        <v>0.78305604223887293</v>
      </c>
      <c r="AF85" s="24">
        <f t="shared" si="66"/>
        <v>0</v>
      </c>
      <c r="AG85" s="24">
        <f t="shared" si="67"/>
        <v>0.21694395776112713</v>
      </c>
    </row>
    <row r="86" spans="4:33" x14ac:dyDescent="0.35">
      <c r="D86" s="15">
        <v>43066.698531712966</v>
      </c>
      <c r="E86" s="12">
        <f t="shared" si="74"/>
        <v>332.69853171296563</v>
      </c>
      <c r="F86" s="10">
        <f t="shared" si="75"/>
        <v>3.4722500131465495E-2</v>
      </c>
      <c r="G86" s="21">
        <v>243</v>
      </c>
      <c r="H86" s="21">
        <v>356</v>
      </c>
      <c r="I86" s="23">
        <f t="shared" si="16"/>
        <v>113</v>
      </c>
      <c r="J86" s="8">
        <f t="shared" si="73"/>
        <v>4941</v>
      </c>
      <c r="K86" s="17">
        <v>123.2</v>
      </c>
      <c r="L86" s="10">
        <f t="shared" si="18"/>
        <v>0.84943443200000002</v>
      </c>
      <c r="M86" s="17">
        <v>122.6</v>
      </c>
      <c r="N86" s="10">
        <f t="shared" si="19"/>
        <v>0.84529757599999988</v>
      </c>
      <c r="O86" s="17">
        <v>23.1</v>
      </c>
      <c r="P86" s="11">
        <f t="shared" si="20"/>
        <v>4.6486481548585114E-3</v>
      </c>
      <c r="Q86" s="13">
        <f t="shared" si="76"/>
        <v>0.20317055673789333</v>
      </c>
      <c r="R86" s="8">
        <f t="shared" si="77"/>
        <v>203.17055673789332</v>
      </c>
      <c r="S86" s="11">
        <f t="shared" si="68"/>
        <v>133.87999531306536</v>
      </c>
      <c r="T86" s="13">
        <f t="shared" si="78"/>
        <v>8.8056897744244869E-2</v>
      </c>
      <c r="U86" s="13">
        <f t="shared" si="79"/>
        <v>0.11511365899364849</v>
      </c>
      <c r="V86" s="8">
        <f t="shared" si="56"/>
        <v>115.11365899364849</v>
      </c>
      <c r="W86" s="13">
        <f t="shared" si="57"/>
        <v>7.6517571398556083E-3</v>
      </c>
      <c r="X86" s="11">
        <f t="shared" si="58"/>
        <v>20.632403581123278</v>
      </c>
      <c r="Y86" s="13">
        <f t="shared" si="59"/>
        <v>0</v>
      </c>
      <c r="Z86" s="24">
        <f t="shared" si="60"/>
        <v>0</v>
      </c>
      <c r="AA86" s="24">
        <f t="shared" si="61"/>
        <v>0</v>
      </c>
      <c r="AB86" s="24">
        <f t="shared" si="62"/>
        <v>12.432275171314037</v>
      </c>
      <c r="AC86" s="24">
        <f t="shared" si="63"/>
        <v>12.434762123738786</v>
      </c>
      <c r="AD86" s="11">
        <f t="shared" si="64"/>
        <v>68.835436418876725</v>
      </c>
      <c r="AE86" s="24">
        <f t="shared" si="65"/>
        <v>0.76938748514412247</v>
      </c>
      <c r="AF86" s="24">
        <f t="shared" si="66"/>
        <v>0</v>
      </c>
      <c r="AG86" s="24">
        <f t="shared" si="67"/>
        <v>0.23061251485587758</v>
      </c>
    </row>
    <row r="87" spans="4:33" x14ac:dyDescent="0.35">
      <c r="D87" s="15">
        <v>43066.701367372683</v>
      </c>
      <c r="E87" s="12">
        <f t="shared" si="74"/>
        <v>332.70136737268331</v>
      </c>
      <c r="F87" s="10">
        <f t="shared" si="75"/>
        <v>6.8055833224207163E-2</v>
      </c>
      <c r="G87" s="21">
        <v>95</v>
      </c>
      <c r="H87" s="21">
        <v>255</v>
      </c>
      <c r="I87" s="23">
        <f t="shared" si="16"/>
        <v>160</v>
      </c>
      <c r="J87" s="8">
        <f t="shared" si="73"/>
        <v>5101</v>
      </c>
      <c r="K87" s="17">
        <v>70.8</v>
      </c>
      <c r="L87" s="10">
        <f t="shared" si="18"/>
        <v>0.48814900799999994</v>
      </c>
      <c r="M87" s="17">
        <v>70.2</v>
      </c>
      <c r="N87" s="10">
        <f t="shared" si="19"/>
        <v>0.48401215200000003</v>
      </c>
      <c r="O87" s="17">
        <v>23.1</v>
      </c>
      <c r="P87" s="11">
        <f t="shared" si="20"/>
        <v>6.5821566794456807E-3</v>
      </c>
      <c r="Q87" s="13">
        <f t="shared" si="76"/>
        <v>0.209752713417339</v>
      </c>
      <c r="R87" s="8">
        <f t="shared" si="77"/>
        <v>209.75271341733901</v>
      </c>
      <c r="S87" s="11">
        <f t="shared" si="68"/>
        <v>96.717009661185614</v>
      </c>
      <c r="T87" s="13">
        <f t="shared" si="78"/>
        <v>9.4639054423690555E-2</v>
      </c>
      <c r="U87" s="13">
        <f t="shared" si="79"/>
        <v>0.11511365899364849</v>
      </c>
      <c r="V87" s="8">
        <f t="shared" si="56"/>
        <v>115.11365899364849</v>
      </c>
      <c r="W87" s="13">
        <f t="shared" si="57"/>
        <v>1.0696004604099224E-3</v>
      </c>
      <c r="X87" s="11">
        <f t="shared" si="58"/>
        <v>5.0369029849576057</v>
      </c>
      <c r="Y87" s="13">
        <f t="shared" si="59"/>
        <v>0</v>
      </c>
      <c r="Z87" s="24">
        <f t="shared" si="60"/>
        <v>0</v>
      </c>
      <c r="AA87" s="24">
        <f t="shared" si="61"/>
        <v>0</v>
      </c>
      <c r="AB87" s="24">
        <f t="shared" si="62"/>
        <v>12.432275171314037</v>
      </c>
      <c r="AC87" s="24">
        <f t="shared" si="63"/>
        <v>12.434762123738786</v>
      </c>
      <c r="AD87" s="11">
        <f t="shared" si="64"/>
        <v>84.430937015042389</v>
      </c>
      <c r="AE87" s="24"/>
      <c r="AF87" s="24"/>
      <c r="AG87" s="24"/>
    </row>
    <row r="88" spans="4:33" x14ac:dyDescent="0.35">
      <c r="D88" s="15">
        <v>43066.702698402776</v>
      </c>
      <c r="E88" s="12">
        <f t="shared" si="74"/>
        <v>332.70269840277615</v>
      </c>
      <c r="F88" s="10">
        <f t="shared" si="75"/>
        <v>3.194472222821787E-2</v>
      </c>
      <c r="G88" s="21">
        <v>100</v>
      </c>
      <c r="H88" s="21">
        <v>126</v>
      </c>
      <c r="I88" s="23">
        <f t="shared" si="16"/>
        <v>26</v>
      </c>
      <c r="J88" s="8">
        <f t="shared" si="73"/>
        <v>5127</v>
      </c>
      <c r="K88" s="17">
        <v>5.8</v>
      </c>
      <c r="L88" s="10">
        <f t="shared" si="18"/>
        <v>3.9989607999999996E-2</v>
      </c>
      <c r="M88" s="17">
        <v>5.3</v>
      </c>
      <c r="N88" s="10">
        <f t="shared" si="19"/>
        <v>3.6542227999999996E-2</v>
      </c>
      <c r="O88" s="17">
        <v>23.1</v>
      </c>
      <c r="P88" s="11">
        <f t="shared" si="20"/>
        <v>1.0696004604099231E-3</v>
      </c>
      <c r="Q88" s="13">
        <f t="shared" si="76"/>
        <v>0.21082231387774894</v>
      </c>
      <c r="R88" s="8">
        <f t="shared" si="77"/>
        <v>210.82231387774894</v>
      </c>
      <c r="S88" s="11">
        <f t="shared" si="68"/>
        <v>33.48285368608115</v>
      </c>
      <c r="T88" s="13">
        <f t="shared" si="78"/>
        <v>9.5708654884100478E-2</v>
      </c>
      <c r="U88" s="13">
        <f t="shared" si="79"/>
        <v>0.11511365899364849</v>
      </c>
      <c r="V88" s="8">
        <f t="shared" si="56"/>
        <v>115.11365899364849</v>
      </c>
      <c r="W88" s="13">
        <f t="shared" si="57"/>
        <v>0</v>
      </c>
      <c r="X88" s="11">
        <f t="shared" si="58"/>
        <v>0</v>
      </c>
      <c r="Y88" s="13">
        <f t="shared" si="59"/>
        <v>0</v>
      </c>
      <c r="Z88" s="24">
        <f t="shared" si="60"/>
        <v>0</v>
      </c>
      <c r="AA88" s="24">
        <f t="shared" si="61"/>
        <v>0</v>
      </c>
      <c r="AB88" s="24">
        <f t="shared" si="62"/>
        <v>12.432275171314037</v>
      </c>
      <c r="AC88" s="24">
        <f t="shared" si="63"/>
        <v>12.434762123738786</v>
      </c>
      <c r="AD88" s="11">
        <f t="shared" si="64"/>
        <v>89.467839999999995</v>
      </c>
      <c r="AE88" s="24"/>
      <c r="AF88" s="24"/>
      <c r="AG88" s="24"/>
    </row>
    <row r="89" spans="4:33" x14ac:dyDescent="0.35">
      <c r="D89" s="15">
        <v>43066.729608217589</v>
      </c>
      <c r="E89" s="12"/>
      <c r="F89" s="10"/>
      <c r="G89" s="21"/>
      <c r="H89" s="21"/>
      <c r="J89" s="8"/>
      <c r="K89" s="17">
        <v>0.7</v>
      </c>
      <c r="L89" s="10">
        <f t="shared" si="18"/>
        <v>4.8263319999999992E-3</v>
      </c>
      <c r="M89" s="17">
        <v>0.5</v>
      </c>
      <c r="N89" s="10">
        <f t="shared" si="19"/>
        <v>3.4473799999999999E-3</v>
      </c>
      <c r="P89" s="11"/>
      <c r="Q89" s="13"/>
      <c r="R89" s="8"/>
      <c r="S89" s="11"/>
    </row>
    <row r="90" spans="4:33" x14ac:dyDescent="0.35">
      <c r="E90" s="12"/>
      <c r="F90" s="10"/>
      <c r="G90" s="21"/>
      <c r="H90" s="21"/>
      <c r="J90" s="8"/>
      <c r="L90" s="10"/>
      <c r="N90" s="10"/>
      <c r="P90" s="11"/>
      <c r="Q90" s="13"/>
      <c r="R90" s="8"/>
      <c r="S90" s="11"/>
    </row>
    <row r="91" spans="4:33" x14ac:dyDescent="0.35">
      <c r="E91" s="12"/>
      <c r="F91" s="10"/>
      <c r="G91" s="21"/>
      <c r="H91" s="21"/>
      <c r="J91" s="8"/>
      <c r="L91" s="10"/>
      <c r="N91" s="10"/>
      <c r="P91" s="11"/>
      <c r="Q91" s="13"/>
      <c r="R91" s="8"/>
      <c r="S91" s="11"/>
    </row>
    <row r="92" spans="4:33" x14ac:dyDescent="0.35">
      <c r="E92" s="12"/>
      <c r="F92" s="10"/>
      <c r="G92" s="21"/>
      <c r="H92" s="21"/>
      <c r="J92" s="8"/>
      <c r="L92" s="10"/>
      <c r="N92" s="10"/>
      <c r="P92" s="11"/>
      <c r="Q92" s="13"/>
      <c r="R92" s="8"/>
      <c r="S92" s="11"/>
    </row>
    <row r="93" spans="4:33" x14ac:dyDescent="0.35">
      <c r="E93" s="12"/>
      <c r="F93" s="10"/>
      <c r="G93" s="21"/>
      <c r="H93" s="21"/>
      <c r="J93" s="8"/>
      <c r="L93" s="10"/>
      <c r="N93" s="10"/>
      <c r="P93" s="11"/>
      <c r="Q93" s="13"/>
      <c r="R93" s="8"/>
      <c r="S93" s="11"/>
    </row>
    <row r="94" spans="4:33" x14ac:dyDescent="0.35">
      <c r="E94" s="12"/>
      <c r="F94" s="10"/>
      <c r="G94" s="21"/>
      <c r="H94" s="21"/>
      <c r="J94" s="8"/>
      <c r="L94" s="10"/>
      <c r="N94" s="10"/>
      <c r="P94" s="11"/>
      <c r="Q94" s="13"/>
      <c r="R94" s="8"/>
      <c r="S94" s="11"/>
    </row>
    <row r="95" spans="4:33" x14ac:dyDescent="0.35">
      <c r="E95" s="12"/>
      <c r="F95" s="10"/>
      <c r="G95" s="21"/>
      <c r="H95" s="21"/>
      <c r="J95" s="8"/>
      <c r="L95" s="10"/>
      <c r="N95" s="10"/>
      <c r="P95" s="11"/>
      <c r="Q95" s="13"/>
      <c r="R95" s="8"/>
      <c r="S95" s="11"/>
    </row>
    <row r="96" spans="4:33" x14ac:dyDescent="0.35">
      <c r="E96" s="12"/>
      <c r="F96" s="10"/>
      <c r="G96" s="21"/>
      <c r="H96" s="21"/>
      <c r="J96" s="8"/>
      <c r="L96" s="10"/>
      <c r="N96" s="10"/>
      <c r="P96" s="11"/>
      <c r="Q96" s="13"/>
      <c r="R96" s="8"/>
      <c r="S96" s="11"/>
    </row>
    <row r="97" spans="5:19" x14ac:dyDescent="0.35">
      <c r="E97" s="12"/>
      <c r="F97" s="10"/>
      <c r="G97" s="21"/>
      <c r="H97" s="21"/>
      <c r="J97" s="8"/>
      <c r="L97" s="10"/>
      <c r="N97" s="10"/>
      <c r="P97" s="11"/>
      <c r="Q97" s="13"/>
      <c r="R97" s="8"/>
      <c r="S97" s="11"/>
    </row>
    <row r="98" spans="5:19" x14ac:dyDescent="0.35">
      <c r="E98" s="12"/>
      <c r="F98" s="10"/>
      <c r="G98" s="21"/>
      <c r="H98" s="21"/>
      <c r="J98" s="8"/>
      <c r="L98" s="10"/>
      <c r="N98" s="10"/>
      <c r="P98" s="11"/>
      <c r="Q98" s="13"/>
      <c r="R98" s="8"/>
      <c r="S98" s="11"/>
    </row>
    <row r="99" spans="5:19" x14ac:dyDescent="0.35">
      <c r="E99" s="12"/>
      <c r="F99" s="10"/>
      <c r="G99" s="21"/>
      <c r="H99" s="21"/>
      <c r="J99" s="8"/>
      <c r="L99" s="10"/>
      <c r="N99" s="10"/>
      <c r="P99" s="11"/>
      <c r="Q99" s="13"/>
      <c r="R99" s="8"/>
      <c r="S99" s="11"/>
    </row>
    <row r="100" spans="5:19" x14ac:dyDescent="0.35">
      <c r="E100" s="12"/>
      <c r="F100" s="10"/>
      <c r="G100" s="21"/>
      <c r="H100" s="21"/>
      <c r="J100" s="8"/>
      <c r="L100" s="10"/>
      <c r="N100" s="10"/>
      <c r="P100" s="11"/>
      <c r="Q100" s="13"/>
      <c r="R100" s="8"/>
      <c r="S100" s="11"/>
    </row>
    <row r="101" spans="5:19" x14ac:dyDescent="0.35">
      <c r="E101" s="12"/>
      <c r="F101" s="10"/>
      <c r="G101" s="21"/>
      <c r="H101" s="21"/>
      <c r="J101" s="8"/>
      <c r="L101" s="10"/>
      <c r="N101" s="10"/>
      <c r="P101" s="11"/>
      <c r="Q101" s="13"/>
      <c r="R101" s="8"/>
      <c r="S101" s="11"/>
    </row>
    <row r="102" spans="5:19" x14ac:dyDescent="0.35">
      <c r="E102" s="12"/>
      <c r="F102" s="10"/>
      <c r="G102" s="21"/>
      <c r="H102" s="21"/>
      <c r="J102" s="8"/>
      <c r="L102" s="10"/>
      <c r="N102" s="10"/>
      <c r="P102" s="11"/>
      <c r="Q102" s="13"/>
      <c r="R102" s="8"/>
      <c r="S102" s="11"/>
    </row>
    <row r="103" spans="5:19" x14ac:dyDescent="0.35">
      <c r="E103" s="12"/>
      <c r="F103" s="10"/>
      <c r="G103" s="21"/>
      <c r="H103" s="21"/>
      <c r="J103" s="8"/>
      <c r="L103" s="10"/>
      <c r="N103" s="10"/>
      <c r="P103" s="11"/>
      <c r="Q103" s="13"/>
      <c r="R103" s="8"/>
      <c r="S103" s="11"/>
    </row>
    <row r="104" spans="5:19" x14ac:dyDescent="0.35">
      <c r="E104" s="12"/>
      <c r="F104" s="10"/>
      <c r="G104" s="21"/>
      <c r="H104" s="21"/>
      <c r="J104" s="8"/>
      <c r="L104" s="10"/>
      <c r="N104" s="10"/>
      <c r="P104" s="11"/>
      <c r="Q104" s="13"/>
      <c r="R104" s="8"/>
      <c r="S104" s="11"/>
    </row>
    <row r="105" spans="5:19" x14ac:dyDescent="0.35">
      <c r="E105" s="12"/>
      <c r="F105" s="10"/>
      <c r="G105" s="21"/>
      <c r="H105" s="21"/>
      <c r="J105" s="8"/>
      <c r="L105" s="10"/>
      <c r="N105" s="10"/>
      <c r="P105" s="11"/>
      <c r="Q105" s="13"/>
      <c r="R105" s="8"/>
      <c r="S105" s="11"/>
    </row>
    <row r="106" spans="5:19" x14ac:dyDescent="0.35">
      <c r="E106" s="12"/>
      <c r="F106" s="10"/>
      <c r="G106" s="21"/>
      <c r="H106" s="21"/>
      <c r="J106" s="8"/>
      <c r="L106" s="10"/>
      <c r="N106" s="10"/>
      <c r="P106" s="11"/>
      <c r="Q106" s="13"/>
      <c r="R106" s="8"/>
      <c r="S106" s="11"/>
    </row>
    <row r="107" spans="5:19" x14ac:dyDescent="0.35">
      <c r="E107" s="12"/>
      <c r="F107" s="10"/>
      <c r="G107" s="21"/>
      <c r="H107" s="21"/>
      <c r="J107" s="8"/>
      <c r="L107" s="10"/>
      <c r="N107" s="10"/>
      <c r="P107" s="11"/>
      <c r="Q107" s="13"/>
      <c r="R107" s="8"/>
      <c r="S107" s="11"/>
    </row>
    <row r="108" spans="5:19" x14ac:dyDescent="0.35">
      <c r="E108" s="12"/>
      <c r="F108" s="10"/>
      <c r="G108" s="21"/>
      <c r="H108" s="21"/>
      <c r="J108" s="8"/>
      <c r="L108" s="10"/>
      <c r="N108" s="10"/>
      <c r="P108" s="11"/>
      <c r="Q108" s="13"/>
      <c r="R108" s="8"/>
      <c r="S108" s="11"/>
    </row>
    <row r="109" spans="5:19" x14ac:dyDescent="0.35">
      <c r="E109" s="12"/>
      <c r="F109" s="10"/>
      <c r="G109" s="21"/>
      <c r="H109" s="21"/>
      <c r="J109" s="8"/>
      <c r="L109" s="10"/>
      <c r="N109" s="10"/>
      <c r="P109" s="11"/>
      <c r="Q109" s="13"/>
      <c r="R109" s="8"/>
      <c r="S109" s="11"/>
    </row>
    <row r="110" spans="5:19" x14ac:dyDescent="0.35">
      <c r="E110" s="12"/>
      <c r="F110" s="10"/>
      <c r="G110" s="21"/>
      <c r="H110" s="21"/>
      <c r="J110" s="8"/>
      <c r="L110" s="10"/>
      <c r="N110" s="10"/>
      <c r="P110" s="11"/>
      <c r="Q110" s="13"/>
      <c r="R110" s="8"/>
      <c r="S110" s="11"/>
    </row>
    <row r="111" spans="5:19" x14ac:dyDescent="0.35">
      <c r="E111" s="12"/>
      <c r="F111" s="10"/>
      <c r="G111" s="21"/>
      <c r="H111" s="21"/>
      <c r="J111" s="8"/>
      <c r="L111" s="10"/>
      <c r="N111" s="10"/>
      <c r="P111" s="11"/>
      <c r="Q111" s="13"/>
      <c r="R111" s="8"/>
      <c r="S111" s="11"/>
    </row>
    <row r="112" spans="5:19" x14ac:dyDescent="0.35">
      <c r="E112" s="12"/>
      <c r="F112" s="10"/>
      <c r="G112" s="21"/>
      <c r="H112" s="21"/>
      <c r="J112" s="8"/>
      <c r="L112" s="10"/>
      <c r="N112" s="10"/>
      <c r="P112" s="11"/>
      <c r="Q112" s="13"/>
      <c r="R112" s="8"/>
      <c r="S112" s="11"/>
    </row>
    <row r="113" spans="5:19" x14ac:dyDescent="0.35">
      <c r="E113" s="12"/>
      <c r="F113" s="10"/>
      <c r="G113" s="21"/>
      <c r="H113" s="21"/>
      <c r="J113" s="8"/>
      <c r="L113" s="10"/>
      <c r="N113" s="10"/>
      <c r="P113" s="11"/>
      <c r="Q113" s="13"/>
      <c r="R113" s="8"/>
      <c r="S113" s="11"/>
    </row>
    <row r="114" spans="5:19" x14ac:dyDescent="0.35">
      <c r="E114" s="12"/>
      <c r="F114" s="10"/>
      <c r="G114" s="21"/>
      <c r="H114" s="21"/>
      <c r="J114" s="8"/>
      <c r="L114" s="10"/>
      <c r="N114" s="10"/>
      <c r="P114" s="11"/>
      <c r="Q114" s="13"/>
      <c r="R114" s="8"/>
      <c r="S114" s="11"/>
    </row>
    <row r="115" spans="5:19" x14ac:dyDescent="0.35">
      <c r="E115" s="12"/>
      <c r="F115" s="10"/>
      <c r="G115" s="21"/>
      <c r="H115" s="21"/>
      <c r="J115" s="8"/>
      <c r="L115" s="10"/>
      <c r="N115" s="10"/>
      <c r="P115" s="11"/>
      <c r="Q115" s="13"/>
      <c r="R115" s="8"/>
      <c r="S115" s="11"/>
    </row>
    <row r="116" spans="5:19" x14ac:dyDescent="0.35">
      <c r="E116" s="12"/>
      <c r="F116" s="10"/>
      <c r="G116" s="21"/>
      <c r="H116" s="21"/>
      <c r="J116" s="8"/>
      <c r="L116" s="10"/>
      <c r="N116" s="10"/>
      <c r="P116" s="11"/>
      <c r="Q116" s="13"/>
      <c r="R116" s="8"/>
      <c r="S116" s="11"/>
    </row>
    <row r="117" spans="5:19" x14ac:dyDescent="0.35">
      <c r="E117" s="12"/>
      <c r="F117" s="10"/>
      <c r="G117" s="21"/>
      <c r="H117" s="21"/>
      <c r="J117" s="8"/>
      <c r="L117" s="10"/>
      <c r="N117" s="10"/>
      <c r="P117" s="11"/>
      <c r="Q117" s="13"/>
      <c r="R117" s="8"/>
      <c r="S117" s="11"/>
    </row>
    <row r="118" spans="5:19" x14ac:dyDescent="0.35">
      <c r="E118" s="12"/>
      <c r="F118" s="10"/>
      <c r="G118" s="21"/>
      <c r="H118" s="21"/>
      <c r="J118" s="8"/>
      <c r="L118" s="10"/>
      <c r="N118" s="10"/>
      <c r="P118" s="11"/>
      <c r="Q118" s="13"/>
      <c r="R118" s="8"/>
      <c r="S118" s="11"/>
    </row>
    <row r="119" spans="5:19" x14ac:dyDescent="0.35">
      <c r="E119" s="12"/>
      <c r="F119" s="10"/>
      <c r="G119" s="21"/>
      <c r="H119" s="21"/>
      <c r="J119" s="8"/>
      <c r="L119" s="10"/>
      <c r="N119" s="10"/>
      <c r="P119" s="11"/>
      <c r="Q119" s="13"/>
      <c r="R119" s="8"/>
      <c r="S119" s="11"/>
    </row>
    <row r="120" spans="5:19" x14ac:dyDescent="0.35">
      <c r="E120" s="12"/>
      <c r="F120" s="10"/>
      <c r="G120" s="21"/>
      <c r="H120" s="21"/>
      <c r="J120" s="8"/>
      <c r="L120" s="10"/>
      <c r="N120" s="10"/>
      <c r="P120" s="11"/>
      <c r="Q120" s="13"/>
      <c r="R120" s="8"/>
      <c r="S120" s="11"/>
    </row>
    <row r="121" spans="5:19" x14ac:dyDescent="0.35">
      <c r="E121" s="12"/>
      <c r="F121" s="10"/>
      <c r="G121" s="21"/>
      <c r="H121" s="21"/>
      <c r="J121" s="8"/>
      <c r="L121" s="10"/>
      <c r="N121" s="10"/>
      <c r="P121" s="11"/>
      <c r="Q121" s="13"/>
      <c r="R121" s="8"/>
      <c r="S121" s="11"/>
    </row>
    <row r="122" spans="5:19" x14ac:dyDescent="0.35">
      <c r="E122" s="12"/>
      <c r="F122" s="10"/>
      <c r="G122" s="21"/>
      <c r="H122" s="21"/>
      <c r="J122" s="8"/>
      <c r="L122" s="10"/>
      <c r="N122" s="10"/>
      <c r="P122" s="11"/>
      <c r="Q122" s="13"/>
      <c r="R122" s="8"/>
      <c r="S122" s="11"/>
    </row>
    <row r="123" spans="5:19" x14ac:dyDescent="0.35">
      <c r="E123" s="12"/>
      <c r="F123" s="10"/>
      <c r="G123" s="21"/>
      <c r="H123" s="21"/>
      <c r="J123" s="8"/>
      <c r="L123" s="10"/>
      <c r="N123" s="10"/>
      <c r="P123" s="11"/>
      <c r="Q123" s="13"/>
      <c r="R123" s="8"/>
      <c r="S123" s="11"/>
    </row>
    <row r="124" spans="5:19" x14ac:dyDescent="0.35">
      <c r="E124" s="12"/>
      <c r="F124" s="10"/>
      <c r="G124" s="21"/>
      <c r="H124" s="21"/>
      <c r="J124" s="8"/>
      <c r="L124" s="10"/>
      <c r="N124" s="10"/>
      <c r="P124" s="11"/>
      <c r="Q124" s="13"/>
      <c r="R124" s="8"/>
      <c r="S124" s="11"/>
    </row>
    <row r="125" spans="5:19" x14ac:dyDescent="0.35">
      <c r="E125" s="12"/>
      <c r="F125" s="10"/>
      <c r="G125" s="21"/>
      <c r="H125" s="21"/>
      <c r="J125" s="8"/>
      <c r="L125" s="10"/>
      <c r="N125" s="10"/>
      <c r="P125" s="11"/>
      <c r="Q125" s="13"/>
      <c r="R125" s="8"/>
      <c r="S125" s="11"/>
    </row>
    <row r="126" spans="5:19" x14ac:dyDescent="0.35">
      <c r="E126" s="12"/>
      <c r="F126" s="10"/>
      <c r="G126" s="21"/>
      <c r="H126" s="21"/>
      <c r="J126" s="8"/>
      <c r="L126" s="10"/>
      <c r="N126" s="10"/>
      <c r="P126" s="11"/>
      <c r="Q126" s="13"/>
      <c r="R126" s="8"/>
      <c r="S126" s="11"/>
    </row>
    <row r="127" spans="5:19" x14ac:dyDescent="0.35">
      <c r="E127" s="12"/>
      <c r="F127" s="10"/>
      <c r="G127" s="21"/>
      <c r="H127" s="21"/>
      <c r="J127" s="8"/>
      <c r="L127" s="10"/>
      <c r="N127" s="10"/>
      <c r="P127" s="11"/>
      <c r="Q127" s="13"/>
      <c r="R127" s="8"/>
      <c r="S127" s="11"/>
    </row>
    <row r="128" spans="5:19" x14ac:dyDescent="0.35">
      <c r="E128" s="12"/>
      <c r="F128" s="10"/>
      <c r="G128" s="21"/>
      <c r="H128" s="21"/>
      <c r="J128" s="8"/>
      <c r="L128" s="10"/>
      <c r="N128" s="10"/>
      <c r="P128" s="11"/>
      <c r="Q128" s="13"/>
      <c r="R128" s="8"/>
      <c r="S128" s="11"/>
    </row>
    <row r="129" spans="5:19" x14ac:dyDescent="0.35">
      <c r="E129" s="12"/>
      <c r="F129" s="10"/>
      <c r="G129" s="21"/>
      <c r="H129" s="21"/>
      <c r="J129" s="8"/>
      <c r="L129" s="10"/>
      <c r="N129" s="10"/>
      <c r="P129" s="11"/>
      <c r="Q129" s="13"/>
      <c r="R129" s="8"/>
      <c r="S129" s="11"/>
    </row>
    <row r="130" spans="5:19" x14ac:dyDescent="0.35">
      <c r="E130" s="12"/>
      <c r="F130" s="10"/>
      <c r="G130" s="21"/>
      <c r="H130" s="21"/>
      <c r="J130" s="8"/>
      <c r="L130" s="10"/>
      <c r="N130" s="10"/>
      <c r="P130" s="11"/>
      <c r="Q130" s="13"/>
      <c r="R130" s="8"/>
      <c r="S130" s="11"/>
    </row>
    <row r="131" spans="5:19" x14ac:dyDescent="0.35">
      <c r="E131" s="12"/>
      <c r="F131" s="10"/>
      <c r="G131" s="21"/>
      <c r="H131" s="21"/>
      <c r="J131" s="8"/>
      <c r="L131" s="10"/>
      <c r="N131" s="10"/>
      <c r="P131" s="11"/>
      <c r="Q131" s="13"/>
      <c r="R131" s="8"/>
      <c r="S131" s="11"/>
    </row>
    <row r="132" spans="5:19" x14ac:dyDescent="0.35">
      <c r="E132" s="12"/>
      <c r="F132" s="10"/>
      <c r="G132" s="21"/>
      <c r="H132" s="21"/>
      <c r="J132" s="8"/>
      <c r="L132" s="10"/>
      <c r="N132" s="10"/>
      <c r="P132" s="11"/>
      <c r="Q132" s="13"/>
      <c r="R132" s="8"/>
      <c r="S132" s="11"/>
    </row>
    <row r="133" spans="5:19" x14ac:dyDescent="0.35">
      <c r="E133" s="12"/>
      <c r="F133" s="10"/>
      <c r="G133" s="21"/>
      <c r="H133" s="21"/>
      <c r="J133" s="8"/>
      <c r="L133" s="10"/>
      <c r="N133" s="10"/>
      <c r="P133" s="11"/>
      <c r="Q133" s="13"/>
      <c r="R133" s="8"/>
      <c r="S133" s="11"/>
    </row>
    <row r="134" spans="5:19" x14ac:dyDescent="0.35">
      <c r="E134" s="12"/>
      <c r="F134" s="10"/>
      <c r="G134" s="21"/>
      <c r="H134" s="21"/>
      <c r="J134" s="8"/>
      <c r="L134" s="10"/>
      <c r="N134" s="10"/>
      <c r="P134" s="11"/>
      <c r="Q134" s="13"/>
      <c r="R134" s="8"/>
      <c r="S134" s="11"/>
    </row>
    <row r="135" spans="5:19" x14ac:dyDescent="0.35">
      <c r="E135" s="12"/>
      <c r="F135" s="10"/>
      <c r="G135" s="21"/>
      <c r="H135" s="21"/>
      <c r="J135" s="8"/>
      <c r="L135" s="10"/>
      <c r="N135" s="10"/>
      <c r="P135" s="11"/>
      <c r="Q135" s="13"/>
      <c r="R135" s="8"/>
      <c r="S135" s="11"/>
    </row>
    <row r="136" spans="5:19" x14ac:dyDescent="0.35">
      <c r="E136" s="12"/>
      <c r="F136" s="10"/>
      <c r="G136" s="21"/>
      <c r="H136" s="21"/>
      <c r="J136" s="8"/>
      <c r="L136" s="10"/>
      <c r="N136" s="10"/>
      <c r="P136" s="11"/>
      <c r="Q136" s="13"/>
      <c r="R136" s="8"/>
      <c r="S136" s="11"/>
    </row>
    <row r="137" spans="5:19" x14ac:dyDescent="0.35">
      <c r="E137" s="12"/>
      <c r="F137" s="10"/>
      <c r="G137" s="21"/>
      <c r="H137" s="21"/>
      <c r="J137" s="8"/>
      <c r="L137" s="10"/>
      <c r="N137" s="10"/>
      <c r="P137" s="11"/>
      <c r="Q137" s="13"/>
      <c r="R137" s="8"/>
      <c r="S137" s="11"/>
    </row>
    <row r="138" spans="5:19" x14ac:dyDescent="0.35">
      <c r="E138" s="12"/>
      <c r="F138" s="10"/>
      <c r="G138" s="21"/>
      <c r="H138" s="21"/>
      <c r="J138" s="8"/>
      <c r="L138" s="10"/>
      <c r="N138" s="10"/>
      <c r="P138" s="11"/>
      <c r="Q138" s="13"/>
      <c r="R138" s="8"/>
      <c r="S138" s="11"/>
    </row>
    <row r="139" spans="5:19" x14ac:dyDescent="0.35">
      <c r="E139" s="12"/>
      <c r="F139" s="10"/>
      <c r="G139" s="21"/>
      <c r="H139" s="21"/>
      <c r="J139" s="8"/>
      <c r="L139" s="10"/>
      <c r="N139" s="10"/>
      <c r="P139" s="11"/>
      <c r="Q139" s="13"/>
      <c r="R139" s="8"/>
      <c r="S139" s="11"/>
    </row>
    <row r="140" spans="5:19" x14ac:dyDescent="0.35">
      <c r="E140" s="12"/>
      <c r="F140" s="10"/>
      <c r="G140" s="21"/>
      <c r="H140" s="21"/>
      <c r="J140" s="8"/>
      <c r="L140" s="10"/>
      <c r="N140" s="10"/>
      <c r="P140" s="11"/>
      <c r="Q140" s="13"/>
      <c r="R140" s="8"/>
      <c r="S140" s="11"/>
    </row>
    <row r="141" spans="5:19" x14ac:dyDescent="0.35">
      <c r="E141" s="12"/>
      <c r="F141" s="10"/>
      <c r="G141" s="21"/>
      <c r="H141" s="21"/>
      <c r="J141" s="8"/>
      <c r="L141" s="10"/>
      <c r="N141" s="10"/>
      <c r="P141" s="11"/>
      <c r="Q141" s="13"/>
      <c r="R141" s="8"/>
      <c r="S141" s="11"/>
    </row>
    <row r="142" spans="5:19" x14ac:dyDescent="0.35">
      <c r="E142" s="12"/>
      <c r="F142" s="10"/>
      <c r="G142" s="21"/>
      <c r="H142" s="21"/>
      <c r="J142" s="8"/>
      <c r="L142" s="10"/>
      <c r="N142" s="10"/>
      <c r="P142" s="11"/>
      <c r="Q142" s="13"/>
      <c r="R142" s="8"/>
      <c r="S142" s="11"/>
    </row>
    <row r="143" spans="5:19" x14ac:dyDescent="0.35">
      <c r="E143" s="12"/>
      <c r="F143" s="10"/>
      <c r="G143" s="21"/>
      <c r="H143" s="21"/>
      <c r="J143" s="8"/>
      <c r="L143" s="10"/>
      <c r="N143" s="10"/>
      <c r="P143" s="11"/>
      <c r="Q143" s="13"/>
      <c r="R143" s="8"/>
      <c r="S143" s="11"/>
    </row>
    <row r="144" spans="5:19" x14ac:dyDescent="0.35">
      <c r="E144" s="12"/>
      <c r="F144" s="10"/>
      <c r="G144" s="21"/>
      <c r="H144" s="21"/>
      <c r="J144" s="8"/>
      <c r="L144" s="10"/>
      <c r="N144" s="10"/>
      <c r="P144" s="11"/>
      <c r="Q144" s="13"/>
      <c r="R144" s="8"/>
      <c r="S144" s="11"/>
    </row>
    <row r="145" spans="5:19" x14ac:dyDescent="0.35">
      <c r="E145" s="12"/>
      <c r="F145" s="10"/>
      <c r="G145" s="21"/>
      <c r="H145" s="21"/>
      <c r="J145" s="8"/>
      <c r="L145" s="10"/>
      <c r="N145" s="10"/>
      <c r="P145" s="11"/>
      <c r="Q145" s="13"/>
      <c r="R145" s="8"/>
      <c r="S145" s="11"/>
    </row>
    <row r="146" spans="5:19" x14ac:dyDescent="0.35">
      <c r="E146" s="12"/>
      <c r="F146" s="10"/>
      <c r="G146" s="21"/>
      <c r="H146" s="21"/>
      <c r="J146" s="8"/>
      <c r="L146" s="10"/>
      <c r="N146" s="10"/>
      <c r="P146" s="11"/>
      <c r="Q146" s="13"/>
      <c r="R146" s="8"/>
      <c r="S146" s="11"/>
    </row>
    <row r="147" spans="5:19" x14ac:dyDescent="0.35">
      <c r="E147" s="12"/>
      <c r="F147" s="10"/>
      <c r="G147" s="21"/>
      <c r="H147" s="21"/>
      <c r="J147" s="8"/>
      <c r="L147" s="10"/>
      <c r="N147" s="10"/>
      <c r="P147" s="11"/>
      <c r="Q147" s="13"/>
      <c r="R147" s="8"/>
      <c r="S147" s="11"/>
    </row>
    <row r="148" spans="5:19" x14ac:dyDescent="0.35">
      <c r="E148" s="12"/>
      <c r="F148" s="10"/>
      <c r="G148" s="21"/>
      <c r="H148" s="21"/>
      <c r="J148" s="8"/>
      <c r="L148" s="10"/>
      <c r="N148" s="10"/>
      <c r="P148" s="11"/>
      <c r="Q148" s="13"/>
      <c r="R148" s="8"/>
      <c r="S148" s="11"/>
    </row>
    <row r="149" spans="5:19" x14ac:dyDescent="0.35">
      <c r="E149" s="12"/>
      <c r="F149" s="10"/>
      <c r="G149" s="21"/>
      <c r="H149" s="21"/>
      <c r="J149" s="8"/>
      <c r="L149" s="10"/>
      <c r="N149" s="10"/>
      <c r="P149" s="11"/>
      <c r="Q149" s="13"/>
      <c r="R149" s="8"/>
      <c r="S149" s="11"/>
    </row>
    <row r="150" spans="5:19" x14ac:dyDescent="0.35">
      <c r="E150" s="12"/>
      <c r="F150" s="10"/>
      <c r="G150" s="21"/>
      <c r="H150" s="21"/>
      <c r="J150" s="8"/>
      <c r="L150" s="10"/>
      <c r="N150" s="10"/>
      <c r="P150" s="11"/>
      <c r="Q150" s="13"/>
      <c r="R150" s="8"/>
      <c r="S150" s="11"/>
    </row>
    <row r="151" spans="5:19" x14ac:dyDescent="0.35">
      <c r="E151" s="12"/>
      <c r="F151" s="10"/>
      <c r="G151" s="21"/>
      <c r="H151" s="21"/>
      <c r="J151" s="8"/>
      <c r="L151" s="10"/>
      <c r="N151" s="10"/>
      <c r="P151" s="11"/>
      <c r="Q151" s="13"/>
      <c r="R151" s="8"/>
      <c r="S151" s="11"/>
    </row>
    <row r="152" spans="5:19" x14ac:dyDescent="0.35">
      <c r="E152" s="12"/>
      <c r="F152" s="10"/>
      <c r="G152" s="21"/>
      <c r="H152" s="21"/>
      <c r="J152" s="8"/>
      <c r="L152" s="10"/>
      <c r="N152" s="10"/>
      <c r="P152" s="11"/>
      <c r="Q152" s="13"/>
      <c r="R152" s="8"/>
      <c r="S152" s="11"/>
    </row>
    <row r="153" spans="5:19" x14ac:dyDescent="0.35">
      <c r="E153" s="12"/>
      <c r="F153" s="10"/>
      <c r="G153" s="21"/>
      <c r="H153" s="21"/>
      <c r="J153" s="8"/>
      <c r="L153" s="10"/>
      <c r="N153" s="10"/>
      <c r="P153" s="11"/>
      <c r="Q153" s="13"/>
      <c r="R153" s="8"/>
      <c r="S153" s="11"/>
    </row>
    <row r="154" spans="5:19" x14ac:dyDescent="0.35">
      <c r="E154" s="12"/>
      <c r="F154" s="10"/>
      <c r="G154" s="21"/>
      <c r="H154" s="21"/>
      <c r="J154" s="8"/>
      <c r="L154" s="10"/>
      <c r="N154" s="10"/>
      <c r="P154" s="11"/>
      <c r="Q154" s="13"/>
      <c r="R154" s="8"/>
      <c r="S154" s="11"/>
    </row>
    <row r="155" spans="5:19" x14ac:dyDescent="0.35">
      <c r="E155" s="12"/>
      <c r="F155" s="10"/>
      <c r="G155" s="21"/>
      <c r="H155" s="21"/>
      <c r="J155" s="8"/>
      <c r="L155" s="10"/>
      <c r="N155" s="10"/>
      <c r="P155" s="11"/>
      <c r="Q155" s="13"/>
      <c r="R155" s="8"/>
      <c r="S155" s="11"/>
    </row>
    <row r="156" spans="5:19" x14ac:dyDescent="0.35">
      <c r="E156" s="12"/>
      <c r="F156" s="10"/>
      <c r="G156" s="21"/>
      <c r="H156" s="21"/>
      <c r="J156" s="8"/>
      <c r="L156" s="10"/>
      <c r="N156" s="10"/>
      <c r="P156" s="11"/>
      <c r="Q156" s="13"/>
      <c r="R156" s="8"/>
      <c r="S156" s="11"/>
    </row>
    <row r="157" spans="5:19" x14ac:dyDescent="0.35">
      <c r="E157" s="12"/>
      <c r="F157" s="10"/>
      <c r="G157" s="21"/>
      <c r="H157" s="21"/>
      <c r="J157" s="8"/>
      <c r="L157" s="10"/>
      <c r="N157" s="10"/>
      <c r="P157" s="11"/>
      <c r="Q157" s="13"/>
      <c r="R157" s="8"/>
      <c r="S157" s="11"/>
    </row>
    <row r="158" spans="5:19" x14ac:dyDescent="0.35">
      <c r="E158" s="12"/>
      <c r="F158" s="10"/>
      <c r="G158" s="21"/>
      <c r="H158" s="21"/>
      <c r="J158" s="8"/>
      <c r="L158" s="10"/>
      <c r="N158" s="10"/>
      <c r="P158" s="11"/>
      <c r="Q158" s="13"/>
      <c r="R158" s="8"/>
      <c r="S158" s="11"/>
    </row>
    <row r="159" spans="5:19" x14ac:dyDescent="0.35">
      <c r="E159" s="12"/>
      <c r="F159" s="10"/>
      <c r="G159" s="21"/>
      <c r="H159" s="21"/>
      <c r="J159" s="8"/>
      <c r="L159" s="10"/>
      <c r="N159" s="10"/>
      <c r="P159" s="11"/>
      <c r="Q159" s="13"/>
      <c r="R159" s="8"/>
      <c r="S159" s="11"/>
    </row>
    <row r="160" spans="5:19" x14ac:dyDescent="0.35">
      <c r="E160" s="12"/>
      <c r="F160" s="10"/>
      <c r="G160" s="21"/>
      <c r="H160" s="21"/>
      <c r="J160" s="8"/>
      <c r="L160" s="10"/>
      <c r="N160" s="10"/>
      <c r="P160" s="11"/>
      <c r="Q160" s="13"/>
      <c r="R160" s="8"/>
      <c r="S160" s="11"/>
    </row>
    <row r="161" spans="5:19" x14ac:dyDescent="0.35">
      <c r="E161" s="12"/>
      <c r="F161" s="10"/>
      <c r="G161" s="21"/>
      <c r="H161" s="21"/>
      <c r="J161" s="8"/>
      <c r="L161" s="10"/>
      <c r="N161" s="10"/>
      <c r="P161" s="11"/>
      <c r="Q161" s="13"/>
      <c r="R161" s="8"/>
      <c r="S161" s="11"/>
    </row>
    <row r="162" spans="5:19" x14ac:dyDescent="0.35">
      <c r="E162" s="12"/>
      <c r="F162" s="10"/>
      <c r="G162" s="21"/>
      <c r="H162" s="21"/>
      <c r="J162" s="8"/>
      <c r="L162" s="10"/>
      <c r="N162" s="10"/>
      <c r="P162" s="11"/>
      <c r="Q162" s="13"/>
      <c r="R162" s="8"/>
      <c r="S162" s="11"/>
    </row>
    <row r="163" spans="5:19" x14ac:dyDescent="0.35">
      <c r="E163" s="12"/>
      <c r="F163" s="10"/>
      <c r="G163" s="21"/>
      <c r="H163" s="21"/>
      <c r="J163" s="8"/>
      <c r="L163" s="10"/>
      <c r="N163" s="10"/>
      <c r="P163" s="11"/>
      <c r="Q163" s="13"/>
      <c r="R163" s="8"/>
      <c r="S163" s="11"/>
    </row>
    <row r="164" spans="5:19" x14ac:dyDescent="0.35">
      <c r="E164" s="12"/>
      <c r="F164" s="10"/>
      <c r="G164" s="21"/>
      <c r="H164" s="21"/>
      <c r="J164" s="8"/>
      <c r="L164" s="10"/>
      <c r="N164" s="10"/>
      <c r="P164" s="11"/>
      <c r="Q164" s="13"/>
      <c r="R164" s="8"/>
      <c r="S164" s="11"/>
    </row>
    <row r="165" spans="5:19" x14ac:dyDescent="0.35">
      <c r="E165" s="12"/>
      <c r="F165" s="10"/>
      <c r="G165" s="21"/>
      <c r="H165" s="21"/>
      <c r="J165" s="8"/>
      <c r="L165" s="10"/>
      <c r="N165" s="10"/>
      <c r="P165" s="11"/>
      <c r="Q165" s="13"/>
      <c r="R165" s="8"/>
      <c r="S165" s="11"/>
    </row>
    <row r="166" spans="5:19" x14ac:dyDescent="0.35">
      <c r="E166" s="12"/>
      <c r="F166" s="10"/>
      <c r="G166" s="21"/>
      <c r="H166" s="21"/>
      <c r="J166" s="8"/>
      <c r="L166" s="10"/>
      <c r="N166" s="10"/>
      <c r="P166" s="11"/>
      <c r="Q166" s="13"/>
      <c r="R166" s="8"/>
      <c r="S166" s="11"/>
    </row>
    <row r="167" spans="5:19" x14ac:dyDescent="0.35">
      <c r="E167" s="12"/>
      <c r="F167" s="10"/>
      <c r="G167" s="21"/>
      <c r="H167" s="21"/>
      <c r="J167" s="8"/>
      <c r="L167" s="10"/>
      <c r="N167" s="10"/>
      <c r="P167" s="11"/>
      <c r="Q167" s="13"/>
      <c r="R167" s="8"/>
      <c r="S167" s="11"/>
    </row>
    <row r="168" spans="5:19" x14ac:dyDescent="0.35">
      <c r="E168" s="12"/>
      <c r="F168" s="10"/>
      <c r="G168" s="21"/>
      <c r="H168" s="21"/>
      <c r="J168" s="8"/>
      <c r="L168" s="10"/>
      <c r="N168" s="10"/>
      <c r="P168" s="11"/>
      <c r="Q168" s="13"/>
      <c r="R168" s="8"/>
      <c r="S168" s="11"/>
    </row>
    <row r="169" spans="5:19" x14ac:dyDescent="0.35">
      <c r="E169" s="12"/>
      <c r="F169" s="10"/>
      <c r="G169" s="21"/>
      <c r="H169" s="21"/>
      <c r="J169" s="8"/>
      <c r="L169" s="10"/>
      <c r="N169" s="10"/>
      <c r="P169" s="11"/>
      <c r="Q169" s="13"/>
      <c r="R169" s="8"/>
      <c r="S169" s="11"/>
    </row>
    <row r="170" spans="5:19" x14ac:dyDescent="0.35">
      <c r="E170" s="12"/>
      <c r="F170" s="10"/>
      <c r="G170" s="21"/>
      <c r="H170" s="21"/>
      <c r="J170" s="8"/>
      <c r="L170" s="10"/>
      <c r="N170" s="10"/>
      <c r="P170" s="11"/>
      <c r="Q170" s="13"/>
      <c r="R170" s="8"/>
      <c r="S170" s="11"/>
    </row>
    <row r="171" spans="5:19" x14ac:dyDescent="0.35">
      <c r="E171" s="12"/>
      <c r="F171" s="10"/>
      <c r="G171" s="21"/>
      <c r="H171" s="21"/>
      <c r="J171" s="8"/>
      <c r="L171" s="10"/>
      <c r="N171" s="10"/>
      <c r="P171" s="11"/>
      <c r="Q171" s="13"/>
      <c r="R171" s="8"/>
      <c r="S171" s="11"/>
    </row>
    <row r="172" spans="5:19" x14ac:dyDescent="0.35">
      <c r="E172" s="12"/>
      <c r="F172" s="10"/>
      <c r="G172" s="21"/>
      <c r="H172" s="21"/>
      <c r="J172" s="8"/>
      <c r="L172" s="10"/>
      <c r="N172" s="10"/>
      <c r="P172" s="11"/>
      <c r="Q172" s="13"/>
      <c r="R172" s="8"/>
      <c r="S172" s="11"/>
    </row>
    <row r="173" spans="5:19" x14ac:dyDescent="0.35">
      <c r="E173" s="12"/>
      <c r="F173" s="10"/>
      <c r="G173" s="21"/>
      <c r="H173" s="21"/>
      <c r="J173" s="8"/>
      <c r="L173" s="10"/>
      <c r="N173" s="10"/>
      <c r="P173" s="11"/>
      <c r="Q173" s="13"/>
      <c r="R173" s="8"/>
      <c r="S173" s="11"/>
    </row>
    <row r="174" spans="5:19" x14ac:dyDescent="0.35">
      <c r="E174" s="12"/>
      <c r="F174" s="10"/>
      <c r="G174" s="21"/>
      <c r="H174" s="21"/>
      <c r="J174" s="8"/>
      <c r="L174" s="10"/>
      <c r="N174" s="10"/>
      <c r="P174" s="11"/>
      <c r="Q174" s="13"/>
      <c r="R174" s="8"/>
      <c r="S174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U22" sqref="U22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2019-12-06T23:26:36Z</dcterms:modified>
</cp:coreProperties>
</file>