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75" windowHeight="12030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X139" i="1" l="1"/>
  <c r="AD139" i="1"/>
  <c r="AE174" i="1"/>
  <c r="AD174" i="1"/>
  <c r="AC174" i="1"/>
  <c r="AE173" i="1"/>
  <c r="AD173" i="1"/>
  <c r="AC173" i="1"/>
  <c r="AE172" i="1"/>
  <c r="AD172" i="1"/>
  <c r="AC172" i="1"/>
  <c r="AE171" i="1"/>
  <c r="AD171" i="1"/>
  <c r="AC171" i="1"/>
  <c r="AE170" i="1"/>
  <c r="AD170" i="1"/>
  <c r="AC170" i="1"/>
  <c r="AE169" i="1"/>
  <c r="AD169" i="1"/>
  <c r="AC169" i="1"/>
  <c r="AE168" i="1"/>
  <c r="AD168" i="1"/>
  <c r="AC168" i="1"/>
  <c r="AE167" i="1"/>
  <c r="AD167" i="1"/>
  <c r="AC167" i="1"/>
  <c r="AE166" i="1"/>
  <c r="AD166" i="1"/>
  <c r="AC166" i="1"/>
  <c r="AE165" i="1"/>
  <c r="AD165" i="1"/>
  <c r="AC165" i="1"/>
  <c r="AE164" i="1"/>
  <c r="AD164" i="1"/>
  <c r="AC164" i="1"/>
  <c r="AE163" i="1"/>
  <c r="AD163" i="1"/>
  <c r="AC163" i="1"/>
  <c r="AE162" i="1"/>
  <c r="AD162" i="1"/>
  <c r="AC162" i="1"/>
  <c r="AE161" i="1"/>
  <c r="AD161" i="1"/>
  <c r="AC161" i="1"/>
  <c r="AE160" i="1"/>
  <c r="AD160" i="1"/>
  <c r="AC160" i="1"/>
  <c r="AE159" i="1"/>
  <c r="AD159" i="1"/>
  <c r="AC159" i="1"/>
  <c r="AE158" i="1"/>
  <c r="AD158" i="1"/>
  <c r="AC158" i="1"/>
  <c r="AE157" i="1"/>
  <c r="AD157" i="1"/>
  <c r="AC157" i="1"/>
  <c r="AE156" i="1"/>
  <c r="AD156" i="1"/>
  <c r="AC156" i="1"/>
  <c r="AE155" i="1"/>
  <c r="AD155" i="1"/>
  <c r="AC155" i="1"/>
  <c r="AE154" i="1"/>
  <c r="AD154" i="1"/>
  <c r="AC154" i="1"/>
  <c r="AE153" i="1"/>
  <c r="AD153" i="1"/>
  <c r="AC153" i="1"/>
  <c r="AE152" i="1"/>
  <c r="AD152" i="1"/>
  <c r="AC152" i="1"/>
  <c r="AE151" i="1"/>
  <c r="AD151" i="1"/>
  <c r="AC151" i="1"/>
  <c r="AE150" i="1"/>
  <c r="AD150" i="1"/>
  <c r="AC150" i="1"/>
  <c r="AE149" i="1"/>
  <c r="AD149" i="1"/>
  <c r="AC149" i="1"/>
  <c r="AE148" i="1"/>
  <c r="AD148" i="1"/>
  <c r="AC148" i="1"/>
  <c r="AE147" i="1"/>
  <c r="AD147" i="1"/>
  <c r="AC147" i="1"/>
  <c r="AE146" i="1"/>
  <c r="AD146" i="1"/>
  <c r="AC146" i="1"/>
  <c r="AE145" i="1"/>
  <c r="AD145" i="1"/>
  <c r="AC145" i="1"/>
  <c r="AE144" i="1"/>
  <c r="AD144" i="1"/>
  <c r="AC144" i="1"/>
  <c r="AE143" i="1"/>
  <c r="AD143" i="1"/>
  <c r="AC143" i="1"/>
  <c r="AE142" i="1"/>
  <c r="AD142" i="1"/>
  <c r="AC142" i="1"/>
  <c r="AE141" i="1"/>
  <c r="AD141" i="1"/>
  <c r="AC141" i="1"/>
  <c r="AE140" i="1"/>
  <c r="AD140" i="1"/>
  <c r="AC140" i="1"/>
  <c r="AE139" i="1"/>
  <c r="AC139" i="1"/>
  <c r="AE138" i="1"/>
  <c r="AD138" i="1"/>
  <c r="AC138" i="1"/>
  <c r="AE137" i="1"/>
  <c r="AD137" i="1"/>
  <c r="AC137" i="1"/>
  <c r="AE136" i="1"/>
  <c r="AD136" i="1"/>
  <c r="AC136" i="1"/>
  <c r="AE135" i="1"/>
  <c r="AD135" i="1"/>
  <c r="AC135" i="1"/>
  <c r="AE134" i="1"/>
  <c r="AD134" i="1"/>
  <c r="AC134" i="1"/>
  <c r="AE133" i="1"/>
  <c r="AD133" i="1"/>
  <c r="AC133" i="1"/>
  <c r="AE132" i="1"/>
  <c r="AD132" i="1"/>
  <c r="AC132" i="1"/>
  <c r="AE131" i="1"/>
  <c r="AD131" i="1"/>
  <c r="AC131" i="1"/>
  <c r="AE130" i="1"/>
  <c r="AD130" i="1"/>
  <c r="AC130" i="1"/>
  <c r="AE129" i="1"/>
  <c r="AD129" i="1"/>
  <c r="AC129" i="1"/>
  <c r="AE128" i="1"/>
  <c r="AD128" i="1"/>
  <c r="AC128" i="1"/>
  <c r="AE127" i="1"/>
  <c r="AD127" i="1"/>
  <c r="AC127" i="1"/>
  <c r="AE126" i="1"/>
  <c r="AD126" i="1"/>
  <c r="AC126" i="1"/>
  <c r="AE125" i="1"/>
  <c r="AD125" i="1"/>
  <c r="AC125" i="1"/>
  <c r="AE124" i="1"/>
  <c r="AD124" i="1"/>
  <c r="AC124" i="1"/>
  <c r="AE123" i="1"/>
  <c r="AD123" i="1"/>
  <c r="AC123" i="1"/>
  <c r="AE122" i="1"/>
  <c r="AD122" i="1"/>
  <c r="AC122" i="1"/>
  <c r="AE121" i="1"/>
  <c r="AD121" i="1"/>
  <c r="AC121" i="1"/>
  <c r="AE120" i="1"/>
  <c r="AD120" i="1"/>
  <c r="AC120" i="1"/>
  <c r="AE119" i="1"/>
  <c r="AD119" i="1"/>
  <c r="AC119" i="1"/>
  <c r="AE118" i="1"/>
  <c r="AD118" i="1"/>
  <c r="AC118" i="1"/>
  <c r="AE117" i="1"/>
  <c r="AD117" i="1"/>
  <c r="AC117" i="1"/>
  <c r="AE116" i="1"/>
  <c r="AD116" i="1"/>
  <c r="AC116" i="1"/>
  <c r="AE115" i="1"/>
  <c r="AD115" i="1"/>
  <c r="AC115" i="1"/>
  <c r="AE114" i="1"/>
  <c r="AD114" i="1"/>
  <c r="AC114" i="1"/>
  <c r="AE113" i="1"/>
  <c r="AD113" i="1"/>
  <c r="AC113" i="1"/>
  <c r="AE112" i="1"/>
  <c r="AD112" i="1"/>
  <c r="AC112" i="1"/>
  <c r="AE111" i="1"/>
  <c r="AD111" i="1"/>
  <c r="AC111" i="1"/>
  <c r="AE110" i="1"/>
  <c r="AD110" i="1"/>
  <c r="AC110" i="1"/>
  <c r="AE109" i="1"/>
  <c r="AD109" i="1"/>
  <c r="AC109" i="1"/>
  <c r="AE108" i="1"/>
  <c r="AD108" i="1"/>
  <c r="AC108" i="1"/>
  <c r="AE107" i="1"/>
  <c r="AD107" i="1"/>
  <c r="AC107" i="1"/>
  <c r="AE106" i="1"/>
  <c r="AD106" i="1"/>
  <c r="AC106" i="1"/>
  <c r="AE105" i="1"/>
  <c r="AD105" i="1"/>
  <c r="AC105" i="1"/>
  <c r="AE104" i="1"/>
  <c r="AD104" i="1"/>
  <c r="AC104" i="1"/>
  <c r="AE103" i="1"/>
  <c r="AD103" i="1"/>
  <c r="AC103" i="1"/>
  <c r="AE102" i="1"/>
  <c r="AD102" i="1"/>
  <c r="AC102" i="1"/>
  <c r="AE101" i="1"/>
  <c r="AD101" i="1"/>
  <c r="AC101" i="1"/>
  <c r="AE100" i="1"/>
  <c r="AD100" i="1"/>
  <c r="AC100" i="1"/>
  <c r="AE99" i="1"/>
  <c r="AD99" i="1"/>
  <c r="AC99" i="1"/>
  <c r="AE98" i="1"/>
  <c r="AD98" i="1"/>
  <c r="AC98" i="1"/>
  <c r="AE97" i="1"/>
  <c r="AD97" i="1"/>
  <c r="AC97" i="1"/>
  <c r="AE96" i="1"/>
  <c r="AD96" i="1"/>
  <c r="AC96" i="1"/>
  <c r="AE95" i="1"/>
  <c r="AD95" i="1"/>
  <c r="AC95" i="1"/>
  <c r="AE94" i="1"/>
  <c r="AD94" i="1"/>
  <c r="AC94" i="1"/>
  <c r="AE93" i="1"/>
  <c r="AD93" i="1"/>
  <c r="AC93" i="1"/>
  <c r="AE92" i="1"/>
  <c r="AD92" i="1"/>
  <c r="AC92" i="1"/>
  <c r="AE91" i="1"/>
  <c r="AD91" i="1"/>
  <c r="AC91" i="1"/>
  <c r="AE90" i="1"/>
  <c r="AD90" i="1"/>
  <c r="AC90" i="1"/>
  <c r="AE89" i="1"/>
  <c r="AD89" i="1"/>
  <c r="AC89" i="1"/>
  <c r="AE88" i="1"/>
  <c r="AD88" i="1"/>
  <c r="AC88" i="1"/>
  <c r="AE87" i="1"/>
  <c r="AD87" i="1"/>
  <c r="AC87" i="1"/>
  <c r="AE86" i="1"/>
  <c r="AD86" i="1"/>
  <c r="AC86" i="1"/>
  <c r="AE85" i="1"/>
  <c r="AD85" i="1"/>
  <c r="AC85" i="1"/>
  <c r="AE84" i="1"/>
  <c r="AD84" i="1"/>
  <c r="AC84" i="1"/>
  <c r="AE83" i="1"/>
  <c r="AD83" i="1"/>
  <c r="AC83" i="1"/>
  <c r="AE82" i="1"/>
  <c r="AD82" i="1"/>
  <c r="AC82" i="1"/>
  <c r="AE81" i="1"/>
  <c r="AD81" i="1"/>
  <c r="AC81" i="1"/>
  <c r="AE80" i="1"/>
  <c r="AD80" i="1"/>
  <c r="AC80" i="1"/>
  <c r="AE79" i="1"/>
  <c r="AD79" i="1"/>
  <c r="AC79" i="1"/>
  <c r="AE78" i="1"/>
  <c r="AD78" i="1"/>
  <c r="AC78" i="1"/>
  <c r="AE77" i="1"/>
  <c r="AD77" i="1"/>
  <c r="AC77" i="1"/>
  <c r="AE76" i="1"/>
  <c r="AD76" i="1"/>
  <c r="AC76" i="1"/>
  <c r="AE75" i="1"/>
  <c r="AD75" i="1"/>
  <c r="AC75" i="1"/>
  <c r="AE74" i="1"/>
  <c r="AD74" i="1"/>
  <c r="AC74" i="1"/>
  <c r="AE73" i="1"/>
  <c r="AD73" i="1"/>
  <c r="AC73" i="1"/>
  <c r="AE72" i="1"/>
  <c r="AD72" i="1"/>
  <c r="AC72" i="1"/>
  <c r="AE71" i="1"/>
  <c r="AD71" i="1"/>
  <c r="AC71" i="1"/>
  <c r="AE70" i="1"/>
  <c r="AD70" i="1"/>
  <c r="AC70" i="1"/>
  <c r="AE69" i="1"/>
  <c r="AD69" i="1"/>
  <c r="AC69" i="1"/>
  <c r="AE68" i="1"/>
  <c r="AD68" i="1"/>
  <c r="AC68" i="1"/>
  <c r="AE67" i="1"/>
  <c r="AD67" i="1"/>
  <c r="AC67" i="1"/>
  <c r="AE66" i="1"/>
  <c r="AD66" i="1"/>
  <c r="AC66" i="1"/>
  <c r="AE65" i="1"/>
  <c r="AD65" i="1"/>
  <c r="AC65" i="1"/>
  <c r="AE64" i="1"/>
  <c r="AD64" i="1"/>
  <c r="AC64" i="1"/>
  <c r="AE63" i="1"/>
  <c r="AD63" i="1"/>
  <c r="AC63" i="1"/>
  <c r="AE62" i="1"/>
  <c r="AD62" i="1"/>
  <c r="AC62" i="1"/>
  <c r="AE61" i="1"/>
  <c r="AD61" i="1"/>
  <c r="AC61" i="1"/>
  <c r="AE60" i="1"/>
  <c r="AD60" i="1"/>
  <c r="AC60" i="1"/>
  <c r="AE59" i="1"/>
  <c r="AD59" i="1"/>
  <c r="AC59" i="1"/>
  <c r="AE58" i="1"/>
  <c r="AD58" i="1"/>
  <c r="AC58" i="1"/>
  <c r="AE57" i="1"/>
  <c r="AD57" i="1"/>
  <c r="AC57" i="1"/>
  <c r="AE56" i="1"/>
  <c r="AD56" i="1"/>
  <c r="AC56" i="1"/>
  <c r="AE55" i="1"/>
  <c r="AD55" i="1"/>
  <c r="AC55" i="1"/>
  <c r="AE54" i="1"/>
  <c r="AD54" i="1"/>
  <c r="AC54" i="1"/>
  <c r="AE53" i="1"/>
  <c r="AD53" i="1"/>
  <c r="AC53" i="1"/>
  <c r="AE52" i="1"/>
  <c r="AD52" i="1"/>
  <c r="AC52" i="1"/>
  <c r="AE51" i="1"/>
  <c r="AD51" i="1"/>
  <c r="AC51" i="1"/>
  <c r="AE50" i="1"/>
  <c r="AD50" i="1"/>
  <c r="AC50" i="1"/>
  <c r="AE49" i="1"/>
  <c r="AD49" i="1"/>
  <c r="AC49" i="1"/>
  <c r="AE48" i="1"/>
  <c r="AD48" i="1"/>
  <c r="AC48" i="1"/>
  <c r="AE47" i="1"/>
  <c r="AD47" i="1"/>
  <c r="AC47" i="1"/>
  <c r="AE46" i="1"/>
  <c r="AD46" i="1"/>
  <c r="AC46" i="1"/>
  <c r="AE45" i="1"/>
  <c r="AD45" i="1"/>
  <c r="AC45" i="1"/>
  <c r="AE44" i="1"/>
  <c r="AD44" i="1"/>
  <c r="AC44" i="1"/>
  <c r="AE43" i="1"/>
  <c r="AD43" i="1"/>
  <c r="AC43" i="1"/>
  <c r="AE42" i="1"/>
  <c r="AD42" i="1"/>
  <c r="AC42" i="1"/>
  <c r="AE41" i="1"/>
  <c r="AD41" i="1"/>
  <c r="AC41" i="1"/>
  <c r="AE40" i="1"/>
  <c r="AD40" i="1"/>
  <c r="AC40" i="1"/>
  <c r="AE39" i="1"/>
  <c r="AD39" i="1"/>
  <c r="AC39" i="1"/>
  <c r="AE38" i="1"/>
  <c r="AD38" i="1"/>
  <c r="AC38" i="1"/>
  <c r="AE37" i="1"/>
  <c r="AD37" i="1"/>
  <c r="AC37" i="1"/>
  <c r="AE36" i="1"/>
  <c r="AD36" i="1"/>
  <c r="AC36" i="1"/>
  <c r="AE35" i="1"/>
  <c r="AD35" i="1"/>
  <c r="AC35" i="1"/>
  <c r="AE34" i="1"/>
  <c r="AD34" i="1"/>
  <c r="AC34" i="1"/>
  <c r="AE33" i="1"/>
  <c r="AD33" i="1"/>
  <c r="AC33" i="1"/>
  <c r="AE32" i="1"/>
  <c r="AD32" i="1"/>
  <c r="AC32" i="1"/>
  <c r="AE31" i="1"/>
  <c r="AD31" i="1"/>
  <c r="AC31" i="1"/>
  <c r="AE30" i="1"/>
  <c r="AD30" i="1"/>
  <c r="AC30" i="1"/>
  <c r="AE29" i="1"/>
  <c r="AD29" i="1"/>
  <c r="AC29" i="1"/>
  <c r="AE28" i="1"/>
  <c r="AD28" i="1"/>
  <c r="AC28" i="1"/>
  <c r="AE27" i="1"/>
  <c r="AD27" i="1"/>
  <c r="AC27" i="1"/>
  <c r="AE26" i="1"/>
  <c r="AD26" i="1"/>
  <c r="AC26" i="1"/>
  <c r="AE25" i="1"/>
  <c r="AD25" i="1"/>
  <c r="AC25" i="1"/>
  <c r="AE24" i="1"/>
  <c r="AD24" i="1"/>
  <c r="AC24" i="1"/>
  <c r="AE23" i="1"/>
  <c r="AD23" i="1"/>
  <c r="AC23" i="1"/>
  <c r="AE22" i="1"/>
  <c r="AD22" i="1"/>
  <c r="AC22" i="1"/>
  <c r="AE21" i="1"/>
  <c r="AD21" i="1"/>
  <c r="AC21" i="1"/>
  <c r="AE20" i="1"/>
  <c r="AD20" i="1"/>
  <c r="AC20" i="1"/>
  <c r="AE19" i="1"/>
  <c r="AD19" i="1"/>
  <c r="AC19" i="1"/>
  <c r="AE18" i="1"/>
  <c r="AD18" i="1"/>
  <c r="AC18" i="1"/>
  <c r="AE17" i="1"/>
  <c r="AD17" i="1"/>
  <c r="AC17" i="1"/>
  <c r="AE16" i="1"/>
  <c r="AD16" i="1"/>
  <c r="AC16" i="1"/>
  <c r="AE15" i="1"/>
  <c r="AD15" i="1"/>
  <c r="AC15" i="1"/>
  <c r="AE14" i="1"/>
  <c r="AD14" i="1"/>
  <c r="AC14" i="1"/>
  <c r="AE13" i="1"/>
  <c r="AD13" i="1"/>
  <c r="AC13" i="1"/>
  <c r="AE12" i="1"/>
  <c r="AD12" i="1"/>
  <c r="AC12" i="1"/>
  <c r="AE11" i="1"/>
  <c r="AD11" i="1"/>
  <c r="AC11" i="1"/>
  <c r="AE10" i="1"/>
  <c r="AD10" i="1"/>
  <c r="AC10" i="1"/>
  <c r="AE9" i="1"/>
  <c r="AD9" i="1"/>
  <c r="AC9" i="1"/>
  <c r="AE8" i="1"/>
  <c r="AD8" i="1"/>
  <c r="AC8" i="1"/>
  <c r="AE7" i="1"/>
  <c r="AD7" i="1"/>
  <c r="AC7" i="1"/>
  <c r="AE6" i="1"/>
  <c r="AD6" i="1"/>
  <c r="AC6" i="1"/>
  <c r="AE5" i="1"/>
  <c r="AD5" i="1"/>
  <c r="AC5" i="1"/>
  <c r="AE4" i="1"/>
  <c r="AD4" i="1"/>
  <c r="AC4" i="1"/>
  <c r="AE3" i="1"/>
  <c r="AD3" i="1"/>
  <c r="AC3" i="1"/>
  <c r="AE2" i="1"/>
  <c r="AD2" i="1"/>
  <c r="AC2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V173" i="1"/>
  <c r="V174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S85" i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84" i="1"/>
  <c r="S32" i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31" i="1"/>
  <c r="R85" i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84" i="1"/>
  <c r="R32" i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N174" i="1" l="1"/>
  <c r="E174" i="1"/>
  <c r="E173" i="1"/>
  <c r="F174" i="1"/>
  <c r="Q174" i="1"/>
  <c r="N2" i="1"/>
  <c r="O2" i="1"/>
  <c r="N3" i="1"/>
  <c r="O3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O174" i="1"/>
  <c r="P174" i="1"/>
  <c r="E172" i="1"/>
  <c r="F173" i="1"/>
  <c r="Q173" i="1"/>
  <c r="P173" i="1"/>
  <c r="E171" i="1"/>
  <c r="F172" i="1"/>
  <c r="Q172" i="1"/>
  <c r="P172" i="1"/>
  <c r="E170" i="1"/>
  <c r="F171" i="1"/>
  <c r="Q171" i="1"/>
  <c r="P171" i="1"/>
  <c r="E169" i="1"/>
  <c r="F170" i="1"/>
  <c r="Q170" i="1"/>
  <c r="P170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L174" i="1"/>
  <c r="J174" i="1"/>
  <c r="L173" i="1"/>
  <c r="J173" i="1"/>
  <c r="L172" i="1"/>
  <c r="J172" i="1"/>
  <c r="L171" i="1"/>
  <c r="J171" i="1"/>
  <c r="L170" i="1"/>
  <c r="J170" i="1"/>
  <c r="E168" i="1"/>
  <c r="F169" i="1"/>
  <c r="Q169" i="1"/>
  <c r="P169" i="1"/>
  <c r="E167" i="1"/>
  <c r="F168" i="1"/>
  <c r="Q168" i="1"/>
  <c r="P168" i="1"/>
  <c r="E166" i="1"/>
  <c r="F167" i="1"/>
  <c r="Q167" i="1"/>
  <c r="P167" i="1"/>
  <c r="E165" i="1"/>
  <c r="F166" i="1"/>
  <c r="Q166" i="1"/>
  <c r="P166" i="1"/>
  <c r="E164" i="1"/>
  <c r="F165" i="1"/>
  <c r="Q165" i="1"/>
  <c r="P165" i="1"/>
  <c r="E163" i="1"/>
  <c r="F164" i="1"/>
  <c r="Q164" i="1"/>
  <c r="P164" i="1"/>
  <c r="E162" i="1"/>
  <c r="F163" i="1"/>
  <c r="Q163" i="1"/>
  <c r="P163" i="1"/>
  <c r="E161" i="1"/>
  <c r="F162" i="1"/>
  <c r="Q162" i="1"/>
  <c r="P162" i="1"/>
  <c r="E160" i="1"/>
  <c r="F161" i="1"/>
  <c r="Q161" i="1"/>
  <c r="P161" i="1"/>
  <c r="E159" i="1"/>
  <c r="F160" i="1"/>
  <c r="Q160" i="1"/>
  <c r="P160" i="1"/>
  <c r="E158" i="1"/>
  <c r="F159" i="1"/>
  <c r="Q159" i="1"/>
  <c r="P159" i="1"/>
  <c r="E157" i="1"/>
  <c r="F158" i="1"/>
  <c r="Q158" i="1"/>
  <c r="P158" i="1"/>
  <c r="E156" i="1"/>
  <c r="F157" i="1"/>
  <c r="Q157" i="1"/>
  <c r="P157" i="1"/>
  <c r="E155" i="1"/>
  <c r="F156" i="1"/>
  <c r="Q156" i="1"/>
  <c r="P156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62" i="1"/>
  <c r="J162" i="1"/>
  <c r="L161" i="1"/>
  <c r="J161" i="1"/>
  <c r="L160" i="1"/>
  <c r="J160" i="1"/>
  <c r="L159" i="1"/>
  <c r="J159" i="1"/>
  <c r="L158" i="1"/>
  <c r="J158" i="1"/>
  <c r="L157" i="1"/>
  <c r="J157" i="1"/>
  <c r="L156" i="1"/>
  <c r="J156" i="1"/>
  <c r="E154" i="1"/>
  <c r="F155" i="1"/>
  <c r="Q155" i="1"/>
  <c r="P155" i="1"/>
  <c r="E153" i="1"/>
  <c r="F154" i="1"/>
  <c r="Q154" i="1"/>
  <c r="P154" i="1"/>
  <c r="E152" i="1"/>
  <c r="F153" i="1"/>
  <c r="Q153" i="1"/>
  <c r="P153" i="1"/>
  <c r="E151" i="1"/>
  <c r="F152" i="1"/>
  <c r="Q152" i="1"/>
  <c r="P152" i="1"/>
  <c r="E150" i="1"/>
  <c r="F151" i="1"/>
  <c r="Q151" i="1"/>
  <c r="P151" i="1"/>
  <c r="E149" i="1"/>
  <c r="F150" i="1"/>
  <c r="Q150" i="1"/>
  <c r="P150" i="1"/>
  <c r="E148" i="1"/>
  <c r="F149" i="1"/>
  <c r="Q149" i="1"/>
  <c r="P149" i="1"/>
  <c r="E147" i="1"/>
  <c r="F148" i="1"/>
  <c r="Q148" i="1"/>
  <c r="P148" i="1"/>
  <c r="E146" i="1"/>
  <c r="F147" i="1"/>
  <c r="Q147" i="1"/>
  <c r="P147" i="1"/>
  <c r="E145" i="1"/>
  <c r="F146" i="1"/>
  <c r="Q146" i="1"/>
  <c r="P146" i="1"/>
  <c r="E144" i="1"/>
  <c r="F145" i="1"/>
  <c r="Q145" i="1"/>
  <c r="P145" i="1"/>
  <c r="E143" i="1"/>
  <c r="F144" i="1"/>
  <c r="Q144" i="1"/>
  <c r="P144" i="1"/>
  <c r="E142" i="1"/>
  <c r="F143" i="1"/>
  <c r="Q143" i="1"/>
  <c r="P143" i="1"/>
  <c r="E141" i="1"/>
  <c r="F142" i="1"/>
  <c r="Q142" i="1"/>
  <c r="P142" i="1"/>
  <c r="L155" i="1"/>
  <c r="J155" i="1"/>
  <c r="L154" i="1"/>
  <c r="J154" i="1"/>
  <c r="L153" i="1"/>
  <c r="J153" i="1"/>
  <c r="L152" i="1"/>
  <c r="J152" i="1"/>
  <c r="L151" i="1"/>
  <c r="J151" i="1"/>
  <c r="L150" i="1"/>
  <c r="J150" i="1"/>
  <c r="L149" i="1"/>
  <c r="J149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42" i="1"/>
  <c r="J142" i="1"/>
  <c r="E140" i="1"/>
  <c r="F141" i="1"/>
  <c r="Q141" i="1"/>
  <c r="P141" i="1"/>
  <c r="E139" i="1"/>
  <c r="F140" i="1"/>
  <c r="Q140" i="1"/>
  <c r="P140" i="1"/>
  <c r="E138" i="1"/>
  <c r="F139" i="1"/>
  <c r="Q139" i="1"/>
  <c r="P139" i="1"/>
  <c r="E137" i="1"/>
  <c r="F138" i="1"/>
  <c r="Q138" i="1"/>
  <c r="P138" i="1"/>
  <c r="E136" i="1"/>
  <c r="F137" i="1"/>
  <c r="Q137" i="1"/>
  <c r="P137" i="1"/>
  <c r="E135" i="1"/>
  <c r="F136" i="1"/>
  <c r="Q136" i="1"/>
  <c r="P136" i="1"/>
  <c r="E134" i="1"/>
  <c r="F135" i="1"/>
  <c r="Q135" i="1"/>
  <c r="P135" i="1"/>
  <c r="E133" i="1"/>
  <c r="F134" i="1"/>
  <c r="Q134" i="1"/>
  <c r="P134" i="1"/>
  <c r="E132" i="1"/>
  <c r="F133" i="1"/>
  <c r="Q133" i="1"/>
  <c r="P133" i="1"/>
  <c r="E131" i="1"/>
  <c r="F132" i="1"/>
  <c r="Q132" i="1"/>
  <c r="P132" i="1"/>
  <c r="E130" i="1"/>
  <c r="F131" i="1"/>
  <c r="Q131" i="1"/>
  <c r="P131" i="1"/>
  <c r="E129" i="1"/>
  <c r="F130" i="1"/>
  <c r="Q130" i="1"/>
  <c r="P130" i="1"/>
  <c r="E128" i="1"/>
  <c r="F129" i="1"/>
  <c r="Q129" i="1"/>
  <c r="P129" i="1"/>
  <c r="E127" i="1"/>
  <c r="F128" i="1"/>
  <c r="Q128" i="1"/>
  <c r="P128" i="1"/>
  <c r="L141" i="1"/>
  <c r="J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J131" i="1"/>
  <c r="L130" i="1"/>
  <c r="J130" i="1"/>
  <c r="L129" i="1"/>
  <c r="J129" i="1"/>
  <c r="L128" i="1"/>
  <c r="J128" i="1"/>
  <c r="E126" i="1"/>
  <c r="F127" i="1"/>
  <c r="Q127" i="1"/>
  <c r="P127" i="1"/>
  <c r="E125" i="1"/>
  <c r="F126" i="1"/>
  <c r="Q126" i="1"/>
  <c r="P126" i="1"/>
  <c r="E124" i="1"/>
  <c r="F125" i="1"/>
  <c r="Q125" i="1"/>
  <c r="P125" i="1"/>
  <c r="E123" i="1"/>
  <c r="F124" i="1"/>
  <c r="Q124" i="1"/>
  <c r="P124" i="1"/>
  <c r="E122" i="1"/>
  <c r="F123" i="1"/>
  <c r="Q123" i="1"/>
  <c r="P123" i="1"/>
  <c r="E121" i="1"/>
  <c r="F122" i="1"/>
  <c r="Q122" i="1"/>
  <c r="P122" i="1"/>
  <c r="E120" i="1"/>
  <c r="F121" i="1"/>
  <c r="Q121" i="1"/>
  <c r="P121" i="1"/>
  <c r="E119" i="1"/>
  <c r="F120" i="1"/>
  <c r="Q120" i="1"/>
  <c r="P120" i="1"/>
  <c r="E118" i="1"/>
  <c r="F119" i="1"/>
  <c r="Q119" i="1"/>
  <c r="P119" i="1"/>
  <c r="E117" i="1"/>
  <c r="F118" i="1"/>
  <c r="Q118" i="1"/>
  <c r="P118" i="1"/>
  <c r="E116" i="1"/>
  <c r="F117" i="1"/>
  <c r="Q117" i="1"/>
  <c r="P117" i="1"/>
  <c r="E115" i="1"/>
  <c r="F116" i="1"/>
  <c r="Q116" i="1"/>
  <c r="P116" i="1"/>
  <c r="E114" i="1"/>
  <c r="F115" i="1"/>
  <c r="Q115" i="1"/>
  <c r="P115" i="1"/>
  <c r="E113" i="1"/>
  <c r="F114" i="1"/>
  <c r="Q114" i="1"/>
  <c r="P114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E112" i="1"/>
  <c r="F113" i="1"/>
  <c r="Q113" i="1"/>
  <c r="P113" i="1"/>
  <c r="E111" i="1"/>
  <c r="F112" i="1"/>
  <c r="Q112" i="1"/>
  <c r="P112" i="1"/>
  <c r="E110" i="1"/>
  <c r="F111" i="1"/>
  <c r="Q111" i="1"/>
  <c r="P111" i="1"/>
  <c r="E109" i="1"/>
  <c r="F110" i="1"/>
  <c r="Q110" i="1"/>
  <c r="P110" i="1"/>
  <c r="E108" i="1"/>
  <c r="F109" i="1"/>
  <c r="Q109" i="1"/>
  <c r="P109" i="1"/>
  <c r="E107" i="1"/>
  <c r="F108" i="1"/>
  <c r="Q108" i="1"/>
  <c r="P108" i="1"/>
  <c r="E106" i="1"/>
  <c r="F107" i="1"/>
  <c r="Q107" i="1"/>
  <c r="P107" i="1"/>
  <c r="E105" i="1"/>
  <c r="F106" i="1"/>
  <c r="Q106" i="1"/>
  <c r="P106" i="1"/>
  <c r="E104" i="1"/>
  <c r="F105" i="1"/>
  <c r="Q105" i="1"/>
  <c r="P105" i="1"/>
  <c r="E103" i="1"/>
  <c r="F104" i="1"/>
  <c r="Q104" i="1"/>
  <c r="P104" i="1"/>
  <c r="E102" i="1"/>
  <c r="F103" i="1"/>
  <c r="Q103" i="1"/>
  <c r="P103" i="1"/>
  <c r="E101" i="1"/>
  <c r="F102" i="1"/>
  <c r="Q102" i="1"/>
  <c r="P102" i="1"/>
  <c r="E100" i="1"/>
  <c r="F101" i="1"/>
  <c r="Q101" i="1"/>
  <c r="P101" i="1"/>
  <c r="E99" i="1"/>
  <c r="F100" i="1"/>
  <c r="Q100" i="1"/>
  <c r="P100" i="1"/>
  <c r="L113" i="1"/>
  <c r="J113" i="1"/>
  <c r="L112" i="1"/>
  <c r="J112" i="1"/>
  <c r="L111" i="1"/>
  <c r="J111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E98" i="1"/>
  <c r="F99" i="1"/>
  <c r="Q99" i="1"/>
  <c r="P99" i="1"/>
  <c r="E97" i="1"/>
  <c r="F98" i="1"/>
  <c r="Q98" i="1"/>
  <c r="P98" i="1"/>
  <c r="E96" i="1"/>
  <c r="F97" i="1"/>
  <c r="Q97" i="1"/>
  <c r="P97" i="1"/>
  <c r="E95" i="1"/>
  <c r="F96" i="1"/>
  <c r="Q96" i="1"/>
  <c r="P96" i="1"/>
  <c r="E94" i="1"/>
  <c r="F95" i="1"/>
  <c r="Q95" i="1"/>
  <c r="P95" i="1"/>
  <c r="E93" i="1"/>
  <c r="F94" i="1"/>
  <c r="Q94" i="1"/>
  <c r="P94" i="1"/>
  <c r="E92" i="1"/>
  <c r="F93" i="1"/>
  <c r="Q93" i="1"/>
  <c r="P93" i="1"/>
  <c r="E91" i="1"/>
  <c r="F92" i="1"/>
  <c r="Q92" i="1"/>
  <c r="P92" i="1"/>
  <c r="E90" i="1"/>
  <c r="F91" i="1"/>
  <c r="Q91" i="1"/>
  <c r="P91" i="1"/>
  <c r="E89" i="1"/>
  <c r="F90" i="1"/>
  <c r="Q90" i="1"/>
  <c r="P90" i="1"/>
  <c r="E88" i="1"/>
  <c r="F89" i="1"/>
  <c r="Q89" i="1"/>
  <c r="P89" i="1"/>
  <c r="E87" i="1"/>
  <c r="F88" i="1"/>
  <c r="Q88" i="1"/>
  <c r="P88" i="1"/>
  <c r="E86" i="1"/>
  <c r="F87" i="1"/>
  <c r="Q87" i="1"/>
  <c r="P87" i="1"/>
  <c r="E85" i="1"/>
  <c r="F86" i="1"/>
  <c r="Q86" i="1"/>
  <c r="P86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E84" i="1"/>
  <c r="F85" i="1"/>
  <c r="Q85" i="1"/>
  <c r="P85" i="1"/>
  <c r="E83" i="1"/>
  <c r="F84" i="1"/>
  <c r="Q84" i="1"/>
  <c r="P84" i="1"/>
  <c r="E82" i="1"/>
  <c r="F83" i="1"/>
  <c r="Q83" i="1"/>
  <c r="P83" i="1"/>
  <c r="E81" i="1"/>
  <c r="F82" i="1"/>
  <c r="Q82" i="1"/>
  <c r="P82" i="1"/>
  <c r="E80" i="1"/>
  <c r="F81" i="1"/>
  <c r="Q81" i="1"/>
  <c r="P81" i="1"/>
  <c r="E79" i="1"/>
  <c r="F80" i="1"/>
  <c r="Q80" i="1"/>
  <c r="P80" i="1"/>
  <c r="E78" i="1"/>
  <c r="F79" i="1"/>
  <c r="Q79" i="1"/>
  <c r="P79" i="1"/>
  <c r="E77" i="1"/>
  <c r="F78" i="1"/>
  <c r="Q78" i="1"/>
  <c r="P78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E76" i="1"/>
  <c r="F77" i="1"/>
  <c r="Q77" i="1"/>
  <c r="E75" i="1"/>
  <c r="F76" i="1"/>
  <c r="Q76" i="1"/>
  <c r="E74" i="1"/>
  <c r="F75" i="1"/>
  <c r="Q75" i="1"/>
  <c r="E73" i="1"/>
  <c r="F74" i="1"/>
  <c r="Q74" i="1"/>
  <c r="E72" i="1"/>
  <c r="F73" i="1"/>
  <c r="Q73" i="1"/>
  <c r="P73" i="1"/>
  <c r="E71" i="1"/>
  <c r="F72" i="1"/>
  <c r="Q72" i="1"/>
  <c r="P72" i="1"/>
  <c r="L77" i="1"/>
  <c r="J77" i="1"/>
  <c r="L76" i="1"/>
  <c r="J76" i="1"/>
  <c r="L75" i="1"/>
  <c r="J75" i="1"/>
  <c r="L74" i="1"/>
  <c r="J74" i="1"/>
  <c r="L73" i="1"/>
  <c r="J73" i="1"/>
  <c r="L72" i="1"/>
  <c r="J72" i="1"/>
  <c r="P75" i="1"/>
  <c r="P74" i="1"/>
  <c r="P77" i="1"/>
  <c r="P76" i="1"/>
  <c r="E70" i="1"/>
  <c r="F71" i="1"/>
  <c r="Q71" i="1"/>
  <c r="E69" i="1"/>
  <c r="F70" i="1"/>
  <c r="Q70" i="1"/>
  <c r="E68" i="1"/>
  <c r="F69" i="1"/>
  <c r="Q69" i="1"/>
  <c r="E67" i="1"/>
  <c r="F68" i="1"/>
  <c r="Q68" i="1"/>
  <c r="E66" i="1"/>
  <c r="F67" i="1"/>
  <c r="Q67" i="1"/>
  <c r="L71" i="1"/>
  <c r="J71" i="1"/>
  <c r="L70" i="1"/>
  <c r="J70" i="1"/>
  <c r="L69" i="1"/>
  <c r="J69" i="1"/>
  <c r="L68" i="1"/>
  <c r="J68" i="1"/>
  <c r="L67" i="1"/>
  <c r="J67" i="1"/>
  <c r="P68" i="1"/>
  <c r="P67" i="1"/>
  <c r="E65" i="1"/>
  <c r="F66" i="1"/>
  <c r="Q66" i="1"/>
  <c r="E64" i="1"/>
  <c r="F65" i="1"/>
  <c r="Q65" i="1"/>
  <c r="E63" i="1"/>
  <c r="F64" i="1"/>
  <c r="Q64" i="1"/>
  <c r="E62" i="1"/>
  <c r="F63" i="1"/>
  <c r="Q63" i="1"/>
  <c r="E61" i="1"/>
  <c r="F62" i="1"/>
  <c r="Q62" i="1"/>
  <c r="E60" i="1"/>
  <c r="F61" i="1"/>
  <c r="Q61" i="1"/>
  <c r="E59" i="1"/>
  <c r="F60" i="1"/>
  <c r="Q60" i="1"/>
  <c r="E58" i="1"/>
  <c r="F59" i="1"/>
  <c r="Q59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P69" i="1"/>
  <c r="P60" i="1"/>
  <c r="P59" i="1"/>
  <c r="E57" i="1"/>
  <c r="F58" i="1"/>
  <c r="Q58" i="1"/>
  <c r="P58" i="1"/>
  <c r="L58" i="1"/>
  <c r="J58" i="1"/>
  <c r="E56" i="1"/>
  <c r="F57" i="1"/>
  <c r="Q57" i="1"/>
  <c r="E55" i="1"/>
  <c r="F56" i="1"/>
  <c r="Q56" i="1"/>
  <c r="E54" i="1"/>
  <c r="F55" i="1"/>
  <c r="Q55" i="1"/>
  <c r="E53" i="1"/>
  <c r="F54" i="1"/>
  <c r="Q54" i="1"/>
  <c r="L57" i="1"/>
  <c r="J57" i="1"/>
  <c r="L56" i="1"/>
  <c r="J56" i="1"/>
  <c r="L55" i="1"/>
  <c r="J55" i="1"/>
  <c r="L54" i="1"/>
  <c r="J54" i="1"/>
  <c r="P71" i="1"/>
  <c r="P70" i="1"/>
  <c r="P61" i="1"/>
  <c r="P55" i="1"/>
  <c r="P54" i="1"/>
  <c r="E52" i="1"/>
  <c r="F53" i="1"/>
  <c r="Q53" i="1"/>
  <c r="E51" i="1"/>
  <c r="F52" i="1"/>
  <c r="Q52" i="1"/>
  <c r="E50" i="1"/>
  <c r="F51" i="1"/>
  <c r="Q51" i="1"/>
  <c r="E49" i="1"/>
  <c r="F50" i="1"/>
  <c r="Q50" i="1"/>
  <c r="E48" i="1"/>
  <c r="F49" i="1"/>
  <c r="Q49" i="1"/>
  <c r="P49" i="1"/>
  <c r="L53" i="1"/>
  <c r="J53" i="1"/>
  <c r="L52" i="1"/>
  <c r="J52" i="1"/>
  <c r="L51" i="1"/>
  <c r="J51" i="1"/>
  <c r="L50" i="1"/>
  <c r="J50" i="1"/>
  <c r="L49" i="1"/>
  <c r="J49" i="1"/>
  <c r="P62" i="1"/>
  <c r="P56" i="1"/>
  <c r="P57" i="1"/>
  <c r="P51" i="1"/>
  <c r="P50" i="1"/>
  <c r="P63" i="1"/>
  <c r="P52" i="1"/>
  <c r="P53" i="1"/>
  <c r="P64" i="1"/>
  <c r="E47" i="1"/>
  <c r="F48" i="1"/>
  <c r="Q48" i="1"/>
  <c r="E46" i="1"/>
  <c r="F47" i="1"/>
  <c r="Q47" i="1"/>
  <c r="E45" i="1"/>
  <c r="F46" i="1"/>
  <c r="Q46" i="1"/>
  <c r="E44" i="1"/>
  <c r="F45" i="1"/>
  <c r="Q45" i="1"/>
  <c r="E43" i="1"/>
  <c r="F44" i="1"/>
  <c r="Q44" i="1"/>
  <c r="E42" i="1"/>
  <c r="F43" i="1"/>
  <c r="Q43" i="1"/>
  <c r="E41" i="1"/>
  <c r="F42" i="1"/>
  <c r="Q42" i="1"/>
  <c r="E40" i="1"/>
  <c r="F41" i="1"/>
  <c r="Q41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P66" i="1"/>
  <c r="P65" i="1"/>
  <c r="P42" i="1"/>
  <c r="P41" i="1"/>
  <c r="P43" i="1"/>
  <c r="P44" i="1"/>
  <c r="P45" i="1"/>
  <c r="E39" i="1"/>
  <c r="F40" i="1"/>
  <c r="Q40" i="1"/>
  <c r="E38" i="1"/>
  <c r="F39" i="1"/>
  <c r="Q39" i="1"/>
  <c r="P40" i="1"/>
  <c r="L40" i="1"/>
  <c r="J40" i="1"/>
  <c r="L39" i="1"/>
  <c r="J39" i="1"/>
  <c r="P46" i="1"/>
  <c r="P39" i="1"/>
  <c r="P48" i="1"/>
  <c r="P47" i="1"/>
  <c r="E37" i="1"/>
  <c r="F38" i="1"/>
  <c r="Q38" i="1"/>
  <c r="E36" i="1"/>
  <c r="F37" i="1"/>
  <c r="Q37" i="1"/>
  <c r="P38" i="1"/>
  <c r="L38" i="1"/>
  <c r="J38" i="1"/>
  <c r="L37" i="1"/>
  <c r="J37" i="1"/>
  <c r="P37" i="1"/>
  <c r="E35" i="1"/>
  <c r="F36" i="1"/>
  <c r="Q36" i="1"/>
  <c r="E34" i="1"/>
  <c r="F35" i="1"/>
  <c r="Q35" i="1"/>
  <c r="E33" i="1"/>
  <c r="F34" i="1"/>
  <c r="Q34" i="1"/>
  <c r="E32" i="1"/>
  <c r="F33" i="1"/>
  <c r="Q33" i="1"/>
  <c r="L36" i="1"/>
  <c r="J36" i="1"/>
  <c r="L35" i="1"/>
  <c r="J35" i="1"/>
  <c r="L34" i="1"/>
  <c r="J34" i="1"/>
  <c r="L33" i="1"/>
  <c r="J33" i="1"/>
  <c r="E31" i="1"/>
  <c r="F32" i="1"/>
  <c r="Q32" i="1"/>
  <c r="E30" i="1"/>
  <c r="F31" i="1"/>
  <c r="Q31" i="1"/>
  <c r="P31" i="1"/>
  <c r="P32" i="1"/>
  <c r="E29" i="1"/>
  <c r="F30" i="1"/>
  <c r="Q30" i="1"/>
  <c r="P30" i="1"/>
  <c r="L32" i="1"/>
  <c r="J32" i="1"/>
  <c r="L31" i="1"/>
  <c r="J31" i="1"/>
  <c r="L30" i="1"/>
  <c r="J30" i="1"/>
  <c r="P34" i="1"/>
  <c r="P33" i="1"/>
  <c r="E28" i="1"/>
  <c r="F29" i="1"/>
  <c r="Q29" i="1"/>
  <c r="E27" i="1"/>
  <c r="F28" i="1"/>
  <c r="Q28" i="1"/>
  <c r="L29" i="1"/>
  <c r="J29" i="1"/>
  <c r="L28" i="1"/>
  <c r="J28" i="1"/>
  <c r="E26" i="1"/>
  <c r="F27" i="1"/>
  <c r="Q27" i="1"/>
  <c r="E25" i="1"/>
  <c r="F26" i="1"/>
  <c r="Q26" i="1"/>
  <c r="E24" i="1"/>
  <c r="F25" i="1"/>
  <c r="Q25" i="1"/>
  <c r="E23" i="1"/>
  <c r="F24" i="1"/>
  <c r="Q24" i="1"/>
  <c r="E22" i="1"/>
  <c r="F23" i="1"/>
  <c r="Q23" i="1"/>
  <c r="E21" i="1"/>
  <c r="F22" i="1"/>
  <c r="Q22" i="1"/>
  <c r="E20" i="1"/>
  <c r="F21" i="1"/>
  <c r="Q21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E19" i="1"/>
  <c r="F20" i="1"/>
  <c r="Q20" i="1"/>
  <c r="E18" i="1"/>
  <c r="F19" i="1"/>
  <c r="Q19" i="1"/>
  <c r="E17" i="1"/>
  <c r="F18" i="1"/>
  <c r="Q18" i="1"/>
  <c r="E16" i="1"/>
  <c r="F17" i="1"/>
  <c r="Q17" i="1"/>
  <c r="E15" i="1"/>
  <c r="F16" i="1"/>
  <c r="Q16" i="1"/>
  <c r="E14" i="1"/>
  <c r="F15" i="1"/>
  <c r="Q15" i="1"/>
  <c r="E13" i="1"/>
  <c r="F14" i="1"/>
  <c r="Q14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E12" i="1"/>
  <c r="F13" i="1"/>
  <c r="Q13" i="1"/>
  <c r="P13" i="1"/>
  <c r="E11" i="1"/>
  <c r="F12" i="1"/>
  <c r="Q12" i="1"/>
  <c r="P12" i="1"/>
  <c r="E10" i="1"/>
  <c r="F11" i="1"/>
  <c r="Q11" i="1"/>
  <c r="P11" i="1"/>
  <c r="E9" i="1"/>
  <c r="F10" i="1"/>
  <c r="Q10" i="1"/>
  <c r="P10" i="1"/>
  <c r="L13" i="1"/>
  <c r="L12" i="1"/>
  <c r="L11" i="1"/>
  <c r="J13" i="1"/>
  <c r="J12" i="1"/>
  <c r="J11" i="1"/>
  <c r="L10" i="1"/>
  <c r="J10" i="1"/>
  <c r="P36" i="1"/>
  <c r="P35" i="1"/>
  <c r="P22" i="1"/>
  <c r="P21" i="1"/>
  <c r="P15" i="1"/>
  <c r="P14" i="1"/>
  <c r="E8" i="1"/>
  <c r="F9" i="1"/>
  <c r="Q9" i="1"/>
  <c r="E7" i="1"/>
  <c r="F8" i="1"/>
  <c r="Q8" i="1"/>
  <c r="E6" i="1"/>
  <c r="F7" i="1"/>
  <c r="Q7" i="1"/>
  <c r="E5" i="1"/>
  <c r="F6" i="1"/>
  <c r="Q6" i="1"/>
  <c r="E4" i="1"/>
  <c r="F5" i="1"/>
  <c r="Q5" i="1"/>
  <c r="E3" i="1"/>
  <c r="F4" i="1"/>
  <c r="Q4" i="1"/>
  <c r="E2" i="1"/>
  <c r="F3" i="1"/>
  <c r="Q3" i="1"/>
  <c r="P9" i="1"/>
  <c r="P8" i="1"/>
  <c r="P7" i="1"/>
  <c r="P6" i="1"/>
  <c r="P5" i="1"/>
  <c r="P4" i="1"/>
  <c r="P3" i="1"/>
  <c r="P2" i="1"/>
  <c r="L9" i="1"/>
  <c r="L8" i="1"/>
  <c r="L7" i="1"/>
  <c r="L6" i="1"/>
  <c r="L5" i="1"/>
  <c r="L4" i="1"/>
  <c r="L3" i="1"/>
  <c r="J9" i="1"/>
  <c r="J8" i="1"/>
  <c r="J7" i="1"/>
  <c r="J6" i="1"/>
  <c r="J5" i="1"/>
  <c r="J4" i="1"/>
  <c r="J3" i="1"/>
  <c r="L2" i="1"/>
  <c r="J2" i="1"/>
  <c r="P29" i="1"/>
  <c r="P28" i="1"/>
  <c r="P23" i="1"/>
  <c r="P16" i="1"/>
  <c r="P24" i="1"/>
  <c r="P17" i="1"/>
  <c r="B4" i="1"/>
  <c r="P25" i="1"/>
  <c r="P18" i="1"/>
  <c r="P27" i="1"/>
  <c r="P26" i="1"/>
  <c r="P20" i="1"/>
  <c r="P19" i="1"/>
</calcChain>
</file>

<file path=xl/sharedStrings.xml><?xml version="1.0" encoding="utf-8"?>
<sst xmlns="http://schemas.openxmlformats.org/spreadsheetml/2006/main" count="35" uniqueCount="35">
  <si>
    <t>R:</t>
  </si>
  <si>
    <t>Sample V (mL):</t>
  </si>
  <si>
    <t>Porosity:</t>
  </si>
  <si>
    <t>Pore V (mL):</t>
  </si>
  <si>
    <t>Confining T (C):</t>
  </si>
  <si>
    <t>Date and time</t>
  </si>
  <si>
    <t>Fractional DOY</t>
  </si>
  <si>
    <t>Sampling interval (hr)</t>
  </si>
  <si>
    <t>ΔV (mL)</t>
  </si>
  <si>
    <t>Cumulative V (mL)</t>
  </si>
  <si>
    <t>Room T (deg C)</t>
  </si>
  <si>
    <t>CH4 mol</t>
  </si>
  <si>
    <t>Cumulative CH4 mol</t>
  </si>
  <si>
    <t>Cumulative CH4 mmol</t>
  </si>
  <si>
    <t>Removal rate (mmol/hr)</t>
  </si>
  <si>
    <t>Cumulative free gas CH4 (mol)</t>
  </si>
  <si>
    <t>Cumulative hydrate CH4 (mol)</t>
  </si>
  <si>
    <t>Cumulative hydrate CH4 (mmol)</t>
  </si>
  <si>
    <t>Free gas in sample (mol)</t>
  </si>
  <si>
    <t>Gas V (mL)</t>
  </si>
  <si>
    <t>Hydrate in sample (mol)</t>
  </si>
  <si>
    <t>Hydrate mass (g)</t>
  </si>
  <si>
    <t>Hydrate V (mL)</t>
  </si>
  <si>
    <t>Water addition (g)</t>
  </si>
  <si>
    <t>Water addition (mL)</t>
  </si>
  <si>
    <t>Water volume</t>
  </si>
  <si>
    <t>Sw</t>
  </si>
  <si>
    <t>Sh</t>
  </si>
  <si>
    <t>Sg</t>
  </si>
  <si>
    <t>Methane solubility (mol/kg)</t>
  </si>
  <si>
    <t>Dissolved CH4 (mol)</t>
  </si>
  <si>
    <t>Inlet Pressure (psi)</t>
  </si>
  <si>
    <t>Outlet Pressure (MPa)</t>
  </si>
  <si>
    <t>Outlet Pressure (psi)</t>
  </si>
  <si>
    <t>Inlet Pressure (MPa)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</si>
</sst>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\ h:mm:ss"/>
    <numFmt numFmtId="165" formatCode="0.00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/>
    <xf numFmtId="0" fontId="3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0" fillId="0" borderId="0" xfId="0"/>
    <xf numFmtId="0" fontId="3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0" fillId="0" borderId="0" xfId="0" applyNumberFormat="1"/>
    <xf numFmtId="166" fontId="0" fillId="0" borderId="0" xfId="0" applyNumberFormat="1"/>
    <xf numFmtId="164" fontId="1" fillId="2" borderId="0" xfId="0" applyNumberFormat="1" applyFont="1" applyFill="1"/>
    <xf numFmtId="164" fontId="0" fillId="2" borderId="0" xfId="0" applyNumberFormat="1" applyFill="1"/>
    <xf numFmtId="0" fontId="3" fillId="2" borderId="0" xfId="0" applyFont="1" applyFill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5095151732051"/>
          <c:y val="1.7423325296329395E-2"/>
          <c:w val="0.84645966991623989"/>
          <c:h val="0.83273612211749759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Sheet1!$P$2:$P$1048576</c:f>
              <c:numCache>
                <c:formatCode>General</c:formatCode>
                <c:ptCount val="1048575"/>
                <c:pt idx="0">
                  <c:v>1.2264682278003609</c:v>
                </c:pt>
                <c:pt idx="1">
                  <c:v>2.6175949184670011</c:v>
                </c:pt>
                <c:pt idx="2">
                  <c:v>4.0087216091336417</c:v>
                </c:pt>
                <c:pt idx="3">
                  <c:v>4.703976831903085</c:v>
                </c:pt>
                <c:pt idx="4">
                  <c:v>5.6855136169893576</c:v>
                </c:pt>
                <c:pt idx="5">
                  <c:v>6.7083940210658213</c:v>
                </c:pt>
                <c:pt idx="6">
                  <c:v>7.7307252460387232</c:v>
                </c:pt>
                <c:pt idx="7">
                  <c:v>8.75333098683077</c:v>
                </c:pt>
                <c:pt idx="8">
                  <c:v>9.6992399166560972</c:v>
                </c:pt>
                <c:pt idx="9">
                  <c:v>10.603839204569159</c:v>
                </c:pt>
                <c:pt idx="10">
                  <c:v>11.549875839123771</c:v>
                </c:pt>
                <c:pt idx="11">
                  <c:v>21.095083587694802</c:v>
                </c:pt>
                <c:pt idx="12">
                  <c:v>22.041088292834502</c:v>
                </c:pt>
                <c:pt idx="13">
                  <c:v>22.822095968313207</c:v>
                </c:pt>
                <c:pt idx="14">
                  <c:v>23.602156425642903</c:v>
                </c:pt>
                <c:pt idx="15">
                  <c:v>24.382032968415459</c:v>
                </c:pt>
                <c:pt idx="16">
                  <c:v>25.120490293495433</c:v>
                </c:pt>
                <c:pt idx="17">
                  <c:v>25.777073632373675</c:v>
                </c:pt>
                <c:pt idx="18">
                  <c:v>33.818594819784813</c:v>
                </c:pt>
                <c:pt idx="19">
                  <c:v>34.35174562827941</c:v>
                </c:pt>
                <c:pt idx="20">
                  <c:v>35.007975406984599</c:v>
                </c:pt>
                <c:pt idx="21">
                  <c:v>35.540713865334759</c:v>
                </c:pt>
                <c:pt idx="22">
                  <c:v>35.991447090430874</c:v>
                </c:pt>
                <c:pt idx="23">
                  <c:v>36.237400815093672</c:v>
                </c:pt>
                <c:pt idx="24">
                  <c:v>36.483313180752518</c:v>
                </c:pt>
                <c:pt idx="25">
                  <c:v>37.138770872518933</c:v>
                </c:pt>
                <c:pt idx="26">
                  <c:v>37.794184499902705</c:v>
                </c:pt>
                <c:pt idx="27">
                  <c:v>38.448893902047189</c:v>
                </c:pt>
                <c:pt idx="28">
                  <c:v>39.06293137941536</c:v>
                </c:pt>
                <c:pt idx="29">
                  <c:v>39.677319699962887</c:v>
                </c:pt>
                <c:pt idx="30">
                  <c:v>40.29292876917723</c:v>
                </c:pt>
                <c:pt idx="31">
                  <c:v>40.907420355208238</c:v>
                </c:pt>
                <c:pt idx="32">
                  <c:v>41.521870630880521</c:v>
                </c:pt>
                <c:pt idx="33">
                  <c:v>42.135846236336825</c:v>
                </c:pt>
                <c:pt idx="34">
                  <c:v>42.749821841793121</c:v>
                </c:pt>
                <c:pt idx="35">
                  <c:v>43.281934033188584</c:v>
                </c:pt>
                <c:pt idx="36">
                  <c:v>43.855845362165773</c:v>
                </c:pt>
                <c:pt idx="37">
                  <c:v>44.430336438596299</c:v>
                </c:pt>
                <c:pt idx="38">
                  <c:v>45.004382937295325</c:v>
                </c:pt>
                <c:pt idx="39">
                  <c:v>45.863804455924878</c:v>
                </c:pt>
                <c:pt idx="40">
                  <c:v>46.518821770311703</c:v>
                </c:pt>
                <c:pt idx="41">
                  <c:v>47.23512664334406</c:v>
                </c:pt>
                <c:pt idx="42">
                  <c:v>47.930475207755819</c:v>
                </c:pt>
                <c:pt idx="43">
                  <c:v>48.503750164505718</c:v>
                </c:pt>
                <c:pt idx="44">
                  <c:v>49.241140067742933</c:v>
                </c:pt>
                <c:pt idx="45">
                  <c:v>49.939018364855507</c:v>
                </c:pt>
                <c:pt idx="46">
                  <c:v>50.67777412687014</c:v>
                </c:pt>
                <c:pt idx="47">
                  <c:v>54.611842742379018</c:v>
                </c:pt>
                <c:pt idx="48">
                  <c:v>58.503361154970158</c:v>
                </c:pt>
                <c:pt idx="49">
                  <c:v>62.064300063657363</c:v>
                </c:pt>
                <c:pt idx="50">
                  <c:v>65.010393451361836</c:v>
                </c:pt>
                <c:pt idx="51">
                  <c:v>67.667473867707102</c:v>
                </c:pt>
                <c:pt idx="52">
                  <c:v>70.038725322959664</c:v>
                </c:pt>
                <c:pt idx="53">
                  <c:v>72.001864774716609</c:v>
                </c:pt>
                <c:pt idx="54">
                  <c:v>73.846517709687561</c:v>
                </c:pt>
                <c:pt idx="55">
                  <c:v>75.608178695262694</c:v>
                </c:pt>
                <c:pt idx="56">
                  <c:v>77.654557848635704</c:v>
                </c:pt>
                <c:pt idx="57">
                  <c:v>78.064356662751223</c:v>
                </c:pt>
                <c:pt idx="58">
                  <c:v>79.948734181900363</c:v>
                </c:pt>
                <c:pt idx="59">
                  <c:v>82.731903300702569</c:v>
                </c:pt>
                <c:pt idx="60">
                  <c:v>84.163887789038853</c:v>
                </c:pt>
                <c:pt idx="61">
                  <c:v>86.576508522264305</c:v>
                </c:pt>
                <c:pt idx="62">
                  <c:v>87.680515107361984</c:v>
                </c:pt>
                <c:pt idx="63">
                  <c:v>89.929945729166803</c:v>
                </c:pt>
                <c:pt idx="64">
                  <c:v>93.320217430644462</c:v>
                </c:pt>
                <c:pt idx="65">
                  <c:v>96.751795853325646</c:v>
                </c:pt>
                <c:pt idx="66">
                  <c:v>100.14331799031552</c:v>
                </c:pt>
                <c:pt idx="67">
                  <c:v>103.57673794426496</c:v>
                </c:pt>
                <c:pt idx="68">
                  <c:v>107.06096517737696</c:v>
                </c:pt>
                <c:pt idx="69">
                  <c:v>110.54589572644234</c:v>
                </c:pt>
                <c:pt idx="70">
                  <c:v>114.03117803997215</c:v>
                </c:pt>
                <c:pt idx="71">
                  <c:v>117.43170774962373</c:v>
                </c:pt>
                <c:pt idx="72">
                  <c:v>120.91804578275577</c:v>
                </c:pt>
                <c:pt idx="73">
                  <c:v>124.31937593991449</c:v>
                </c:pt>
                <c:pt idx="74">
                  <c:v>127.67995222792125</c:v>
                </c:pt>
                <c:pt idx="75">
                  <c:v>131.07865375722423</c:v>
                </c:pt>
                <c:pt idx="76">
                  <c:v>134.43505373371866</c:v>
                </c:pt>
                <c:pt idx="77">
                  <c:v>137.7566580404268</c:v>
                </c:pt>
                <c:pt idx="78">
                  <c:v>141.07045677772885</c:v>
                </c:pt>
                <c:pt idx="79">
                  <c:v>144.33998576545247</c:v>
                </c:pt>
                <c:pt idx="80">
                  <c:v>147.61056770625342</c:v>
                </c:pt>
                <c:pt idx="81">
                  <c:v>150.87950470576172</c:v>
                </c:pt>
                <c:pt idx="82">
                  <c:v>153.98500526805134</c:v>
                </c:pt>
                <c:pt idx="83">
                  <c:v>157.00912688884361</c:v>
                </c:pt>
                <c:pt idx="84">
                  <c:v>158.6844571010916</c:v>
                </c:pt>
                <c:pt idx="85">
                  <c:v>160.48285485365179</c:v>
                </c:pt>
                <c:pt idx="86">
                  <c:v>162.85275471545125</c:v>
                </c:pt>
                <c:pt idx="87">
                  <c:v>165.10143067203589</c:v>
                </c:pt>
                <c:pt idx="88">
                  <c:v>167.22666727736382</c:v>
                </c:pt>
                <c:pt idx="89">
                  <c:v>169.26988992074237</c:v>
                </c:pt>
                <c:pt idx="90">
                  <c:v>171.23072614506529</c:v>
                </c:pt>
                <c:pt idx="91">
                  <c:v>172.86481110824681</c:v>
                </c:pt>
                <c:pt idx="92">
                  <c:v>174.25406275137061</c:v>
                </c:pt>
                <c:pt idx="93">
                  <c:v>175.93153029485026</c:v>
                </c:pt>
                <c:pt idx="94">
                  <c:v>177.65060425076823</c:v>
                </c:pt>
                <c:pt idx="95">
                  <c:v>179.28842263388378</c:v>
                </c:pt>
                <c:pt idx="96">
                  <c:v>180.92475658946174</c:v>
                </c:pt>
                <c:pt idx="97">
                  <c:v>182.4390771629578</c:v>
                </c:pt>
                <c:pt idx="98">
                  <c:v>183.87115780926402</c:v>
                </c:pt>
                <c:pt idx="99">
                  <c:v>184.97586864566659</c:v>
                </c:pt>
                <c:pt idx="100">
                  <c:v>186.12141777702146</c:v>
                </c:pt>
                <c:pt idx="101">
                  <c:v>187.26650559794388</c:v>
                </c:pt>
                <c:pt idx="102">
                  <c:v>188.45452266427051</c:v>
                </c:pt>
                <c:pt idx="103">
                  <c:v>189.64126315080793</c:v>
                </c:pt>
                <c:pt idx="104">
                  <c:v>190.70523738011732</c:v>
                </c:pt>
                <c:pt idx="105">
                  <c:v>191.72791177290097</c:v>
                </c:pt>
                <c:pt idx="106">
                  <c:v>192.75099827128633</c:v>
                </c:pt>
                <c:pt idx="107">
                  <c:v>193.7740847696717</c:v>
                </c:pt>
                <c:pt idx="108">
                  <c:v>194.59244404403407</c:v>
                </c:pt>
                <c:pt idx="109">
                  <c:v>195.49185407775431</c:v>
                </c:pt>
                <c:pt idx="110">
                  <c:v>196.30906092665069</c:v>
                </c:pt>
                <c:pt idx="111">
                  <c:v>197.12626777554703</c:v>
                </c:pt>
                <c:pt idx="112">
                  <c:v>197.94380355753256</c:v>
                </c:pt>
                <c:pt idx="113">
                  <c:v>198.63794063211824</c:v>
                </c:pt>
                <c:pt idx="114">
                  <c:v>199.16889365425166</c:v>
                </c:pt>
                <c:pt idx="115">
                  <c:v>199.78155228954512</c:v>
                </c:pt>
                <c:pt idx="116">
                  <c:v>200.39412880176823</c:v>
                </c:pt>
                <c:pt idx="117">
                  <c:v>201.00709559478182</c:v>
                </c:pt>
                <c:pt idx="118">
                  <c:v>201.57906367912366</c:v>
                </c:pt>
                <c:pt idx="119">
                  <c:v>202.02837679618699</c:v>
                </c:pt>
                <c:pt idx="120">
                  <c:v>202.43692542785976</c:v>
                </c:pt>
                <c:pt idx="121">
                  <c:v>202.84552885230795</c:v>
                </c:pt>
                <c:pt idx="122">
                  <c:v>203.2540637880829</c:v>
                </c:pt>
                <c:pt idx="123">
                  <c:v>203.74402648319466</c:v>
                </c:pt>
                <c:pt idx="124">
                  <c:v>204.15235609063868</c:v>
                </c:pt>
                <c:pt idx="125">
                  <c:v>204.56065833656513</c:v>
                </c:pt>
                <c:pt idx="126">
                  <c:v>204.96927546150366</c:v>
                </c:pt>
                <c:pt idx="127">
                  <c:v>205.37787888595182</c:v>
                </c:pt>
                <c:pt idx="128">
                  <c:v>205.78615377402738</c:v>
                </c:pt>
                <c:pt idx="129">
                  <c:v>206.11282840568981</c:v>
                </c:pt>
                <c:pt idx="130">
                  <c:v>206.3988699841332</c:v>
                </c:pt>
                <c:pt idx="131">
                  <c:v>206.76650212936181</c:v>
                </c:pt>
                <c:pt idx="132">
                  <c:v>207.05239032916464</c:v>
                </c:pt>
                <c:pt idx="133">
                  <c:v>207.37903212590581</c:v>
                </c:pt>
                <c:pt idx="134">
                  <c:v>207.66486285111662</c:v>
                </c:pt>
                <c:pt idx="135">
                  <c:v>207.95083730615909</c:v>
                </c:pt>
                <c:pt idx="136">
                  <c:v>208.27778581909828</c:v>
                </c:pt>
                <c:pt idx="137">
                  <c:v>208.56393294085854</c:v>
                </c:pt>
                <c:pt idx="138">
                  <c:v>208.80913610251179</c:v>
                </c:pt>
                <c:pt idx="139">
                  <c:v>209.01337618319434</c:v>
                </c:pt>
                <c:pt idx="140">
                  <c:v>209.25851358028768</c:v>
                </c:pt>
                <c:pt idx="141">
                  <c:v>209.46273997012156</c:v>
                </c:pt>
                <c:pt idx="142">
                  <c:v>209.66691161491059</c:v>
                </c:pt>
                <c:pt idx="143">
                  <c:v>209.83022704152768</c:v>
                </c:pt>
                <c:pt idx="144">
                  <c:v>209.99356435735888</c:v>
                </c:pt>
                <c:pt idx="145">
                  <c:v>210.15747837106704</c:v>
                </c:pt>
                <c:pt idx="146">
                  <c:v>210.32086495909004</c:v>
                </c:pt>
                <c:pt idx="147">
                  <c:v>210.5250708160921</c:v>
                </c:pt>
                <c:pt idx="148">
                  <c:v>210.60679150098173</c:v>
                </c:pt>
                <c:pt idx="149">
                  <c:v>210.72927807094453</c:v>
                </c:pt>
                <c:pt idx="150">
                  <c:v>210.89264823160096</c:v>
                </c:pt>
                <c:pt idx="151">
                  <c:v>211.01514711383416</c:v>
                </c:pt>
                <c:pt idx="152">
                  <c:v>211.13776103006481</c:v>
                </c:pt>
                <c:pt idx="153">
                  <c:v>211.30118048273391</c:v>
                </c:pt>
                <c:pt idx="154">
                  <c:v>211.38284093191919</c:v>
                </c:pt>
                <c:pt idx="155">
                  <c:v>211.50532750188199</c:v>
                </c:pt>
                <c:pt idx="156">
                  <c:v>211.58702353415504</c:v>
                </c:pt>
                <c:pt idx="157">
                  <c:v>211.70961278205937</c:v>
                </c:pt>
                <c:pt idx="158">
                  <c:v>211.91392134452863</c:v>
                </c:pt>
                <c:pt idx="159">
                  <c:v>211.9956310708632</c:v>
                </c:pt>
                <c:pt idx="160">
                  <c:v>212.11815458506442</c:v>
                </c:pt>
                <c:pt idx="161">
                  <c:v>212.15898207387195</c:v>
                </c:pt>
                <c:pt idx="162">
                  <c:v>212.28148095610516</c:v>
                </c:pt>
                <c:pt idx="163">
                  <c:v>212.44494973054069</c:v>
                </c:pt>
                <c:pt idx="164">
                  <c:v>212.48579363956026</c:v>
                </c:pt>
                <c:pt idx="165">
                  <c:v>212.56744861717536</c:v>
                </c:pt>
                <c:pt idx="166">
                  <c:v>212.64912274849476</c:v>
                </c:pt>
                <c:pt idx="167">
                  <c:v>212.6899529730874</c:v>
                </c:pt>
                <c:pt idx="168">
                  <c:v>212.73083250458305</c:v>
                </c:pt>
                <c:pt idx="169">
                  <c:v>212.85345875870024</c:v>
                </c:pt>
                <c:pt idx="170">
                  <c:v>212.89430403666702</c:v>
                </c:pt>
                <c:pt idx="171">
                  <c:v>214.11990884399188</c:v>
                </c:pt>
                <c:pt idx="172">
                  <c:v>214.65087966124619</c:v>
                </c:pt>
              </c:numCache>
            </c:numRef>
          </c:xVal>
          <c:yVal>
            <c:numRef>
              <c:f>Sheet1!$J$3:$J$1048576</c:f>
              <c:numCache>
                <c:formatCode>0.000</c:formatCode>
                <c:ptCount val="1048574"/>
                <c:pt idx="0">
                  <c:v>11.46099407376</c:v>
                </c:pt>
                <c:pt idx="1">
                  <c:v>11.162340649599999</c:v>
                </c:pt>
                <c:pt idx="2">
                  <c:v>10.876828637999999</c:v>
                </c:pt>
                <c:pt idx="3">
                  <c:v>10.602968770799999</c:v>
                </c:pt>
                <c:pt idx="4">
                  <c:v>10.337934196400001</c:v>
                </c:pt>
                <c:pt idx="5">
                  <c:v>10.081173334000001</c:v>
                </c:pt>
                <c:pt idx="6">
                  <c:v>9.8342719783999986</c:v>
                </c:pt>
                <c:pt idx="7">
                  <c:v>9.572477941199999</c:v>
                </c:pt>
                <c:pt idx="8">
                  <c:v>9.3346776688000013</c:v>
                </c:pt>
                <c:pt idx="9">
                  <c:v>9.1025310996000002</c:v>
                </c:pt>
                <c:pt idx="10">
                  <c:v>8.8759692859999983</c:v>
                </c:pt>
                <c:pt idx="11">
                  <c:v>8.1311973107999993</c:v>
                </c:pt>
                <c:pt idx="12">
                  <c:v>7.8744364483999991</c:v>
                </c:pt>
                <c:pt idx="13">
                  <c:v>7.6610436264000006</c:v>
                </c:pt>
                <c:pt idx="14">
                  <c:v>7.4686108747999995</c:v>
                </c:pt>
                <c:pt idx="15">
                  <c:v>7.2886576388000002</c:v>
                </c:pt>
                <c:pt idx="16">
                  <c:v>7.0917432931999995</c:v>
                </c:pt>
                <c:pt idx="17">
                  <c:v>6.8891062967999996</c:v>
                </c:pt>
                <c:pt idx="18">
                  <c:v>6.4579769539999994</c:v>
                </c:pt>
                <c:pt idx="19">
                  <c:v>6.2210730003999997</c:v>
                </c:pt>
                <c:pt idx="20">
                  <c:v>6.0924857263999996</c:v>
                </c:pt>
                <c:pt idx="21">
                  <c:v>6.0379481748000003</c:v>
                </c:pt>
                <c:pt idx="22">
                  <c:v>5.9759642823999997</c:v>
                </c:pt>
                <c:pt idx="23">
                  <c:v>5.8943303239999993</c:v>
                </c:pt>
                <c:pt idx="24">
                  <c:v>5.8602702096000003</c:v>
                </c:pt>
                <c:pt idx="25">
                  <c:v>5.8335185408000001</c:v>
                </c:pt>
                <c:pt idx="26">
                  <c:v>5.7949768323999997</c:v>
                </c:pt>
                <c:pt idx="27">
                  <c:v>5.7905641860000001</c:v>
                </c:pt>
                <c:pt idx="28">
                  <c:v>5.7806357315999994</c:v>
                </c:pt>
                <c:pt idx="29">
                  <c:v>5.7531256391999994</c:v>
                </c:pt>
                <c:pt idx="30">
                  <c:v>5.7406461235999995</c:v>
                </c:pt>
                <c:pt idx="31">
                  <c:v>5.7267876559999999</c:v>
                </c:pt>
                <c:pt idx="32">
                  <c:v>5.7184449963999997</c:v>
                </c:pt>
                <c:pt idx="33">
                  <c:v>5.7114123412</c:v>
                </c:pt>
                <c:pt idx="34">
                  <c:v>5.708171804</c:v>
                </c:pt>
                <c:pt idx="35">
                  <c:v>5.6982433496000002</c:v>
                </c:pt>
                <c:pt idx="36">
                  <c:v>5.7015528344000002</c:v>
                </c:pt>
                <c:pt idx="37">
                  <c:v>5.6901075327999999</c:v>
                </c:pt>
                <c:pt idx="38">
                  <c:v>5.6855569911999995</c:v>
                </c:pt>
                <c:pt idx="39">
                  <c:v>5.6740427420000001</c:v>
                </c:pt>
                <c:pt idx="40">
                  <c:v>5.6676306151999993</c:v>
                </c:pt>
                <c:pt idx="41">
                  <c:v>5.6608048027999995</c:v>
                </c:pt>
                <c:pt idx="42">
                  <c:v>5.6548063615999995</c:v>
                </c:pt>
                <c:pt idx="43">
                  <c:v>5.6491526584000002</c:v>
                </c:pt>
                <c:pt idx="44">
                  <c:v>5.6737669515999993</c:v>
                </c:pt>
                <c:pt idx="45">
                  <c:v>5.6618390167999992</c:v>
                </c:pt>
                <c:pt idx="46">
                  <c:v>5.6598395363999998</c:v>
                </c:pt>
                <c:pt idx="47">
                  <c:v>5.6137135919999999</c:v>
                </c:pt>
                <c:pt idx="48">
                  <c:v>5.5200827511999995</c:v>
                </c:pt>
                <c:pt idx="49">
                  <c:v>5.5217374935999999</c:v>
                </c:pt>
                <c:pt idx="50">
                  <c:v>5.5093958731999999</c:v>
                </c:pt>
                <c:pt idx="51">
                  <c:v>5.4983642572000004</c:v>
                </c:pt>
                <c:pt idx="52">
                  <c:v>5.4882289599999998</c:v>
                </c:pt>
                <c:pt idx="53">
                  <c:v>5.5830319099999999</c:v>
                </c:pt>
                <c:pt idx="54">
                  <c:v>5.5253917163999997</c:v>
                </c:pt>
                <c:pt idx="55">
                  <c:v>5.4852642131999998</c:v>
                </c:pt>
                <c:pt idx="56">
                  <c:v>5.4615462387999996</c:v>
                </c:pt>
                <c:pt idx="57">
                  <c:v>5.4309335044000004</c:v>
                </c:pt>
                <c:pt idx="58">
                  <c:v>5.4233492684</c:v>
                </c:pt>
                <c:pt idx="59">
                  <c:v>5.3895649444</c:v>
                </c:pt>
                <c:pt idx="60">
                  <c:v>5.3674327648000002</c:v>
                </c:pt>
                <c:pt idx="61">
                  <c:v>5.3485411223999995</c:v>
                </c:pt>
                <c:pt idx="62">
                  <c:v>5.3191694448</c:v>
                </c:pt>
                <c:pt idx="63">
                  <c:v>5.3127573179999992</c:v>
                </c:pt>
                <c:pt idx="64">
                  <c:v>5.2788350988000001</c:v>
                </c:pt>
                <c:pt idx="65">
                  <c:v>5.2502218447999995</c:v>
                </c:pt>
                <c:pt idx="66">
                  <c:v>5.2140243548000003</c:v>
                </c:pt>
                <c:pt idx="67">
                  <c:v>5.3410947815999998</c:v>
                </c:pt>
                <c:pt idx="68">
                  <c:v>5.2529108011999996</c:v>
                </c:pt>
                <c:pt idx="69">
                  <c:v>5.1722421091999999</c:v>
                </c:pt>
                <c:pt idx="70">
                  <c:v>5.1381819948</c:v>
                </c:pt>
                <c:pt idx="71">
                  <c:v>5.0991576531999998</c:v>
                </c:pt>
                <c:pt idx="72">
                  <c:v>5.0591680451999999</c:v>
                </c:pt>
                <c:pt idx="73">
                  <c:v>5.0236600311999995</c:v>
                </c:pt>
                <c:pt idx="74">
                  <c:v>4.9764998727999998</c:v>
                </c:pt>
                <c:pt idx="75">
                  <c:v>4.9423708108</c:v>
                </c:pt>
                <c:pt idx="76">
                  <c:v>4.9144470328000001</c:v>
                </c:pt>
                <c:pt idx="77">
                  <c:v>4.8742505820000002</c:v>
                </c:pt>
                <c:pt idx="78">
                  <c:v>4.8296414847999998</c:v>
                </c:pt>
                <c:pt idx="79">
                  <c:v>4.7846876496000004</c:v>
                </c:pt>
                <c:pt idx="80">
                  <c:v>4.7313222071999999</c:v>
                </c:pt>
                <c:pt idx="81">
                  <c:v>4.5771553736000001</c:v>
                </c:pt>
                <c:pt idx="82">
                  <c:v>4.4111985003999994</c:v>
                </c:pt>
                <c:pt idx="83">
                  <c:v>4.2045625431999998</c:v>
                </c:pt>
                <c:pt idx="84">
                  <c:v>3.9547653884000002</c:v>
                </c:pt>
                <c:pt idx="85">
                  <c:v>3.8362444639999995</c:v>
                </c:pt>
                <c:pt idx="86">
                  <c:v>3.6826981588000001</c:v>
                </c:pt>
                <c:pt idx="87">
                  <c:v>3.5259113163999998</c:v>
                </c:pt>
                <c:pt idx="88">
                  <c:v>3.3767776575999999</c:v>
                </c:pt>
                <c:pt idx="89">
                  <c:v>3.2313671691999999</c:v>
                </c:pt>
                <c:pt idx="90">
                  <c:v>3.0312122863999997</c:v>
                </c:pt>
                <c:pt idx="91">
                  <c:v>2.9062792352</c:v>
                </c:pt>
                <c:pt idx="92">
                  <c:v>2.8405721723999999</c:v>
                </c:pt>
                <c:pt idx="93">
                  <c:v>2.7268086324</c:v>
                </c:pt>
                <c:pt idx="94">
                  <c:v>2.6127693019999998</c:v>
                </c:pt>
                <c:pt idx="95">
                  <c:v>2.5030736704000001</c:v>
                </c:pt>
                <c:pt idx="96">
                  <c:v>2.3930333008</c:v>
                </c:pt>
                <c:pt idx="97">
                  <c:v>2.2573444239999998</c:v>
                </c:pt>
                <c:pt idx="98">
                  <c:v>2.1545435523999998</c:v>
                </c:pt>
                <c:pt idx="99">
                  <c:v>2.0589132312</c:v>
                </c:pt>
                <c:pt idx="100">
                  <c:v>1.9772792727999997</c:v>
                </c:pt>
                <c:pt idx="101">
                  <c:v>1.9028158648</c:v>
                </c:pt>
                <c:pt idx="102">
                  <c:v>1.8014628927999998</c:v>
                </c:pt>
                <c:pt idx="103">
                  <c:v>1.7260342183999999</c:v>
                </c:pt>
                <c:pt idx="104">
                  <c:v>1.651639758</c:v>
                </c:pt>
                <c:pt idx="105">
                  <c:v>1.5853121668000001</c:v>
                </c:pt>
                <c:pt idx="106">
                  <c:v>1.5234661696</c:v>
                </c:pt>
                <c:pt idx="107">
                  <c:v>1.4638954432</c:v>
                </c:pt>
                <c:pt idx="108">
                  <c:v>1.4178384463999998</c:v>
                </c:pt>
                <c:pt idx="109">
                  <c:v>1.3538550736000001</c:v>
                </c:pt>
                <c:pt idx="110">
                  <c:v>1.2940775043999999</c:v>
                </c:pt>
                <c:pt idx="111">
                  <c:v>1.2367131011999999</c:v>
                </c:pt>
                <c:pt idx="112">
                  <c:v>1.1814171259999999</c:v>
                </c:pt>
                <c:pt idx="113">
                  <c:v>1.1306027448</c:v>
                </c:pt>
                <c:pt idx="114">
                  <c:v>1.0801331016</c:v>
                </c:pt>
                <c:pt idx="115">
                  <c:v>1.0380750656</c:v>
                </c:pt>
                <c:pt idx="116">
                  <c:v>0.99498281560000001</c:v>
                </c:pt>
                <c:pt idx="117">
                  <c:v>0.95354530800000004</c:v>
                </c:pt>
                <c:pt idx="118">
                  <c:v>0.91300411919999991</c:v>
                </c:pt>
                <c:pt idx="119">
                  <c:v>0.87522083439999998</c:v>
                </c:pt>
                <c:pt idx="120">
                  <c:v>0.84150545799999998</c:v>
                </c:pt>
                <c:pt idx="121">
                  <c:v>0.80710060559999997</c:v>
                </c:pt>
                <c:pt idx="122">
                  <c:v>0.77600523799999999</c:v>
                </c:pt>
                <c:pt idx="123">
                  <c:v>0.74656461279999997</c:v>
                </c:pt>
                <c:pt idx="124">
                  <c:v>0.71857188719999998</c:v>
                </c:pt>
                <c:pt idx="125">
                  <c:v>0.68961389519999994</c:v>
                </c:pt>
                <c:pt idx="126">
                  <c:v>0.66258643599999989</c:v>
                </c:pt>
                <c:pt idx="127">
                  <c:v>0.63569687200000002</c:v>
                </c:pt>
                <c:pt idx="128">
                  <c:v>0.61211679279999998</c:v>
                </c:pt>
                <c:pt idx="129">
                  <c:v>0.58639933799999999</c:v>
                </c:pt>
                <c:pt idx="130">
                  <c:v>0.56219873040000001</c:v>
                </c:pt>
                <c:pt idx="131">
                  <c:v>0.53882549400000002</c:v>
                </c:pt>
                <c:pt idx="132">
                  <c:v>0.5162796288</c:v>
                </c:pt>
                <c:pt idx="133">
                  <c:v>0.49359586840000003</c:v>
                </c:pt>
                <c:pt idx="134">
                  <c:v>0.47353211680000001</c:v>
                </c:pt>
                <c:pt idx="135">
                  <c:v>0.45277888919999998</c:v>
                </c:pt>
                <c:pt idx="136">
                  <c:v>0.43595567479999997</c:v>
                </c:pt>
                <c:pt idx="137">
                  <c:v>0.41685718960000001</c:v>
                </c:pt>
                <c:pt idx="138">
                  <c:v>0.39899976119999997</c:v>
                </c:pt>
                <c:pt idx="139">
                  <c:v>0.38369339399999997</c:v>
                </c:pt>
                <c:pt idx="140">
                  <c:v>0.36859386960000001</c:v>
                </c:pt>
                <c:pt idx="141">
                  <c:v>0.35356329279999998</c:v>
                </c:pt>
                <c:pt idx="142">
                  <c:v>0.33818797799999994</c:v>
                </c:pt>
                <c:pt idx="143">
                  <c:v>0.32501898639999999</c:v>
                </c:pt>
                <c:pt idx="144">
                  <c:v>0.31247052320000002</c:v>
                </c:pt>
                <c:pt idx="145">
                  <c:v>0.29764678919999998</c:v>
                </c:pt>
                <c:pt idx="146">
                  <c:v>0.28482253559999998</c:v>
                </c:pt>
                <c:pt idx="147">
                  <c:v>0.27434250039999997</c:v>
                </c:pt>
                <c:pt idx="148">
                  <c:v>0.26413825559999998</c:v>
                </c:pt>
                <c:pt idx="149">
                  <c:v>0.25455453919999999</c:v>
                </c:pt>
                <c:pt idx="150">
                  <c:v>0.24648766999999999</c:v>
                </c:pt>
                <c:pt idx="151">
                  <c:v>0.23566289679999999</c:v>
                </c:pt>
                <c:pt idx="152">
                  <c:v>0.22656181359999999</c:v>
                </c:pt>
                <c:pt idx="153">
                  <c:v>0.21759862559999998</c:v>
                </c:pt>
                <c:pt idx="154">
                  <c:v>0.20918701839999998</c:v>
                </c:pt>
                <c:pt idx="155">
                  <c:v>0.20118909679999999</c:v>
                </c:pt>
                <c:pt idx="156">
                  <c:v>0.19443223199999998</c:v>
                </c:pt>
                <c:pt idx="157">
                  <c:v>0.18836484319999999</c:v>
                </c:pt>
                <c:pt idx="158">
                  <c:v>0.17974639319999999</c:v>
                </c:pt>
                <c:pt idx="159">
                  <c:v>0.17209320959999999</c:v>
                </c:pt>
                <c:pt idx="160">
                  <c:v>0.16478476399999997</c:v>
                </c:pt>
                <c:pt idx="161">
                  <c:v>0.15830368959999999</c:v>
                </c:pt>
                <c:pt idx="162">
                  <c:v>0.14796154959999999</c:v>
                </c:pt>
                <c:pt idx="163">
                  <c:v>0.14272153199999998</c:v>
                </c:pt>
                <c:pt idx="164">
                  <c:v>0.1374125668</c:v>
                </c:pt>
                <c:pt idx="165">
                  <c:v>0.13258623480000001</c:v>
                </c:pt>
                <c:pt idx="166">
                  <c:v>0.12727726959999999</c:v>
                </c:pt>
                <c:pt idx="167">
                  <c:v>0.12927675</c:v>
                </c:pt>
                <c:pt idx="168">
                  <c:v>0.1253467368</c:v>
                </c:pt>
                <c:pt idx="169">
                  <c:v>0.12114093319999999</c:v>
                </c:pt>
                <c:pt idx="170">
                  <c:v>0.11397038280000001</c:v>
                </c:pt>
                <c:pt idx="171">
                  <c:v>3.0130101199999999E-2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9C-4650-9C43-B28CAFE81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50144"/>
        <c:axId val="295980064"/>
      </c:scatterChart>
      <c:valAx>
        <c:axId val="361050144"/>
        <c:scaling>
          <c:orientation val="minMax"/>
          <c:max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Cumulative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CH</a:t>
                </a:r>
                <a:r>
                  <a:rPr lang="en-US" sz="1400" b="1" baseline="-25000">
                    <a:solidFill>
                      <a:sysClr val="windowText" lastClr="000000"/>
                    </a:solidFill>
                  </a:rPr>
                  <a:t>4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(mmol)</a:t>
                </a:r>
                <a:endParaRPr lang="en-US" sz="14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7424577987294897"/>
              <c:y val="0.93007222062980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980064"/>
        <c:crosses val="autoZero"/>
        <c:crossBetween val="midCat"/>
      </c:valAx>
      <c:valAx>
        <c:axId val="295980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Inlet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Pressure (MPa) </a:t>
                </a:r>
                <a:endParaRPr lang="en-US" sz="14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498313103190686E-2"/>
              <c:y val="0.27281503088345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050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5095151732051"/>
          <c:y val="1.7423325296329395E-2"/>
          <c:w val="0.84645966991623989"/>
          <c:h val="0.80629606043411173"/>
        </c:manualLayout>
      </c:layout>
      <c:scatterChart>
        <c:scatterStyle val="lineMarker"/>
        <c:varyColors val="0"/>
        <c:ser>
          <c:idx val="0"/>
          <c:order val="0"/>
          <c:tx>
            <c:v>Initial free gas release</c:v>
          </c:tx>
          <c:spPr>
            <a:ln w="9525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Sheet1!$P$2:$P$28</c:f>
              <c:numCache>
                <c:formatCode>General</c:formatCode>
                <c:ptCount val="27"/>
                <c:pt idx="0">
                  <c:v>1.2264682278003609</c:v>
                </c:pt>
                <c:pt idx="1">
                  <c:v>2.6175949184670011</c:v>
                </c:pt>
                <c:pt idx="2">
                  <c:v>4.0087216091336417</c:v>
                </c:pt>
                <c:pt idx="3">
                  <c:v>4.703976831903085</c:v>
                </c:pt>
                <c:pt idx="4">
                  <c:v>5.6855136169893576</c:v>
                </c:pt>
                <c:pt idx="5">
                  <c:v>6.7083940210658213</c:v>
                </c:pt>
                <c:pt idx="6">
                  <c:v>7.7307252460387232</c:v>
                </c:pt>
                <c:pt idx="7">
                  <c:v>8.75333098683077</c:v>
                </c:pt>
                <c:pt idx="8">
                  <c:v>9.6992399166560972</c:v>
                </c:pt>
                <c:pt idx="9">
                  <c:v>10.603839204569159</c:v>
                </c:pt>
                <c:pt idx="10">
                  <c:v>11.549875839123771</c:v>
                </c:pt>
                <c:pt idx="11">
                  <c:v>21.095083587694802</c:v>
                </c:pt>
                <c:pt idx="12">
                  <c:v>22.041088292834502</c:v>
                </c:pt>
                <c:pt idx="13">
                  <c:v>22.822095968313207</c:v>
                </c:pt>
                <c:pt idx="14">
                  <c:v>23.602156425642903</c:v>
                </c:pt>
                <c:pt idx="15">
                  <c:v>24.382032968415459</c:v>
                </c:pt>
                <c:pt idx="16">
                  <c:v>25.120490293495433</c:v>
                </c:pt>
                <c:pt idx="17">
                  <c:v>25.777073632373675</c:v>
                </c:pt>
                <c:pt idx="18">
                  <c:v>33.818594819784813</c:v>
                </c:pt>
                <c:pt idx="19">
                  <c:v>34.35174562827941</c:v>
                </c:pt>
                <c:pt idx="20">
                  <c:v>35.007975406984599</c:v>
                </c:pt>
                <c:pt idx="21">
                  <c:v>35.540713865334759</c:v>
                </c:pt>
                <c:pt idx="22">
                  <c:v>35.991447090430874</c:v>
                </c:pt>
                <c:pt idx="23">
                  <c:v>36.237400815093672</c:v>
                </c:pt>
                <c:pt idx="24">
                  <c:v>36.483313180752518</c:v>
                </c:pt>
                <c:pt idx="25">
                  <c:v>37.138770872518933</c:v>
                </c:pt>
                <c:pt idx="26">
                  <c:v>37.794184499902705</c:v>
                </c:pt>
              </c:numCache>
            </c:numRef>
          </c:xVal>
          <c:yVal>
            <c:numRef>
              <c:f>Sheet1!$J$2:$J$28</c:f>
              <c:numCache>
                <c:formatCode>0.000</c:formatCode>
                <c:ptCount val="27"/>
                <c:pt idx="0">
                  <c:v>11.766425047</c:v>
                </c:pt>
                <c:pt idx="1">
                  <c:v>11.46099407376</c:v>
                </c:pt>
                <c:pt idx="2">
                  <c:v>11.162340649599999</c:v>
                </c:pt>
                <c:pt idx="3">
                  <c:v>10.876828637999999</c:v>
                </c:pt>
                <c:pt idx="4">
                  <c:v>10.602968770799999</c:v>
                </c:pt>
                <c:pt idx="5">
                  <c:v>10.337934196400001</c:v>
                </c:pt>
                <c:pt idx="6">
                  <c:v>10.081173334000001</c:v>
                </c:pt>
                <c:pt idx="7">
                  <c:v>9.8342719783999986</c:v>
                </c:pt>
                <c:pt idx="8">
                  <c:v>9.572477941199999</c:v>
                </c:pt>
                <c:pt idx="9">
                  <c:v>9.3346776688000013</c:v>
                </c:pt>
                <c:pt idx="10">
                  <c:v>9.1025310996000002</c:v>
                </c:pt>
                <c:pt idx="11">
                  <c:v>8.8759692859999983</c:v>
                </c:pt>
                <c:pt idx="12">
                  <c:v>8.1311973107999993</c:v>
                </c:pt>
                <c:pt idx="13">
                  <c:v>7.8744364483999991</c:v>
                </c:pt>
                <c:pt idx="14">
                  <c:v>7.6610436264000006</c:v>
                </c:pt>
                <c:pt idx="15">
                  <c:v>7.4686108747999995</c:v>
                </c:pt>
                <c:pt idx="16">
                  <c:v>7.2886576388000002</c:v>
                </c:pt>
                <c:pt idx="17">
                  <c:v>7.0917432931999995</c:v>
                </c:pt>
                <c:pt idx="18">
                  <c:v>6.8891062967999996</c:v>
                </c:pt>
                <c:pt idx="19">
                  <c:v>6.4579769539999994</c:v>
                </c:pt>
                <c:pt idx="20">
                  <c:v>6.2210730003999997</c:v>
                </c:pt>
                <c:pt idx="21">
                  <c:v>6.0924857263999996</c:v>
                </c:pt>
                <c:pt idx="22">
                  <c:v>6.0379481748000003</c:v>
                </c:pt>
                <c:pt idx="23">
                  <c:v>5.9759642823999997</c:v>
                </c:pt>
                <c:pt idx="24">
                  <c:v>5.8943303239999993</c:v>
                </c:pt>
                <c:pt idx="25">
                  <c:v>5.8602702096000003</c:v>
                </c:pt>
                <c:pt idx="26">
                  <c:v>5.8335185408000001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E5-49A2-95F2-24703CAEC8B2}"/>
            </c:ext>
          </c:extLst>
        </c:ser>
        <c:ser>
          <c:idx val="1"/>
          <c:order val="1"/>
          <c:tx>
            <c:v>Hydrate dissociation</c:v>
          </c:tx>
          <c:spPr>
            <a:ln w="12700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forward val="20"/>
            <c:backward val="20"/>
            <c:dispRSqr val="0"/>
            <c:dispEq val="0"/>
          </c:trendline>
          <c:xVal>
            <c:numRef>
              <c:f>Sheet1!$P$29:$P$81</c:f>
              <c:numCache>
                <c:formatCode>General</c:formatCode>
                <c:ptCount val="53"/>
                <c:pt idx="0">
                  <c:v>38.448893902047189</c:v>
                </c:pt>
                <c:pt idx="1">
                  <c:v>39.06293137941536</c:v>
                </c:pt>
                <c:pt idx="2">
                  <c:v>39.677319699962887</c:v>
                </c:pt>
                <c:pt idx="3">
                  <c:v>40.29292876917723</c:v>
                </c:pt>
                <c:pt idx="4">
                  <c:v>40.907420355208238</c:v>
                </c:pt>
                <c:pt idx="5">
                  <c:v>41.521870630880521</c:v>
                </c:pt>
                <c:pt idx="6">
                  <c:v>42.135846236336825</c:v>
                </c:pt>
                <c:pt idx="7">
                  <c:v>42.749821841793121</c:v>
                </c:pt>
                <c:pt idx="8">
                  <c:v>43.281934033188584</c:v>
                </c:pt>
                <c:pt idx="9">
                  <c:v>43.855845362165773</c:v>
                </c:pt>
                <c:pt idx="10">
                  <c:v>44.430336438596299</c:v>
                </c:pt>
                <c:pt idx="11">
                  <c:v>45.004382937295325</c:v>
                </c:pt>
                <c:pt idx="12">
                  <c:v>45.863804455924878</c:v>
                </c:pt>
                <c:pt idx="13">
                  <c:v>46.518821770311703</c:v>
                </c:pt>
                <c:pt idx="14">
                  <c:v>47.23512664334406</c:v>
                </c:pt>
                <c:pt idx="15">
                  <c:v>47.930475207755819</c:v>
                </c:pt>
                <c:pt idx="16">
                  <c:v>48.503750164505718</c:v>
                </c:pt>
                <c:pt idx="17">
                  <c:v>49.241140067742933</c:v>
                </c:pt>
                <c:pt idx="18">
                  <c:v>49.939018364855507</c:v>
                </c:pt>
                <c:pt idx="19">
                  <c:v>50.67777412687014</c:v>
                </c:pt>
                <c:pt idx="20">
                  <c:v>54.611842742379018</c:v>
                </c:pt>
                <c:pt idx="21">
                  <c:v>58.503361154970158</c:v>
                </c:pt>
                <c:pt idx="22">
                  <c:v>62.064300063657363</c:v>
                </c:pt>
                <c:pt idx="23">
                  <c:v>65.010393451361836</c:v>
                </c:pt>
                <c:pt idx="24">
                  <c:v>67.667473867707102</c:v>
                </c:pt>
                <c:pt idx="25">
                  <c:v>70.038725322959664</c:v>
                </c:pt>
                <c:pt idx="26">
                  <c:v>72.001864774716609</c:v>
                </c:pt>
                <c:pt idx="27">
                  <c:v>73.846517709687561</c:v>
                </c:pt>
                <c:pt idx="28">
                  <c:v>75.608178695262694</c:v>
                </c:pt>
                <c:pt idx="29">
                  <c:v>77.654557848635704</c:v>
                </c:pt>
                <c:pt idx="30">
                  <c:v>78.064356662751223</c:v>
                </c:pt>
                <c:pt idx="31">
                  <c:v>79.948734181900363</c:v>
                </c:pt>
                <c:pt idx="32">
                  <c:v>82.731903300702569</c:v>
                </c:pt>
                <c:pt idx="33">
                  <c:v>84.163887789038853</c:v>
                </c:pt>
                <c:pt idx="34">
                  <c:v>86.576508522264305</c:v>
                </c:pt>
                <c:pt idx="35">
                  <c:v>87.680515107361984</c:v>
                </c:pt>
                <c:pt idx="36">
                  <c:v>89.929945729166803</c:v>
                </c:pt>
                <c:pt idx="37">
                  <c:v>93.320217430644462</c:v>
                </c:pt>
                <c:pt idx="38">
                  <c:v>96.751795853325646</c:v>
                </c:pt>
                <c:pt idx="39">
                  <c:v>100.14331799031552</c:v>
                </c:pt>
                <c:pt idx="40">
                  <c:v>103.57673794426496</c:v>
                </c:pt>
                <c:pt idx="41">
                  <c:v>107.06096517737696</c:v>
                </c:pt>
                <c:pt idx="42">
                  <c:v>110.54589572644234</c:v>
                </c:pt>
                <c:pt idx="43">
                  <c:v>114.03117803997215</c:v>
                </c:pt>
                <c:pt idx="44">
                  <c:v>117.43170774962373</c:v>
                </c:pt>
                <c:pt idx="45">
                  <c:v>120.91804578275577</c:v>
                </c:pt>
                <c:pt idx="46">
                  <c:v>124.31937593991449</c:v>
                </c:pt>
                <c:pt idx="47">
                  <c:v>127.67995222792125</c:v>
                </c:pt>
                <c:pt idx="48">
                  <c:v>131.07865375722423</c:v>
                </c:pt>
                <c:pt idx="49">
                  <c:v>134.43505373371866</c:v>
                </c:pt>
                <c:pt idx="50">
                  <c:v>137.7566580404268</c:v>
                </c:pt>
                <c:pt idx="51">
                  <c:v>141.07045677772885</c:v>
                </c:pt>
                <c:pt idx="52">
                  <c:v>144.33998576545247</c:v>
                </c:pt>
              </c:numCache>
            </c:numRef>
          </c:xVal>
          <c:yVal>
            <c:numRef>
              <c:f>Sheet1!$J$29:$J$81</c:f>
              <c:numCache>
                <c:formatCode>0.000</c:formatCode>
                <c:ptCount val="53"/>
                <c:pt idx="0">
                  <c:v>5.7949768323999997</c:v>
                </c:pt>
                <c:pt idx="1">
                  <c:v>5.7905641860000001</c:v>
                </c:pt>
                <c:pt idx="2">
                  <c:v>5.7806357315999994</c:v>
                </c:pt>
                <c:pt idx="3">
                  <c:v>5.7531256391999994</c:v>
                </c:pt>
                <c:pt idx="4">
                  <c:v>5.7406461235999995</c:v>
                </c:pt>
                <c:pt idx="5">
                  <c:v>5.7267876559999999</c:v>
                </c:pt>
                <c:pt idx="6">
                  <c:v>5.7184449963999997</c:v>
                </c:pt>
                <c:pt idx="7">
                  <c:v>5.7114123412</c:v>
                </c:pt>
                <c:pt idx="8">
                  <c:v>5.708171804</c:v>
                </c:pt>
                <c:pt idx="9">
                  <c:v>5.6982433496000002</c:v>
                </c:pt>
                <c:pt idx="10">
                  <c:v>5.7015528344000002</c:v>
                </c:pt>
                <c:pt idx="11">
                  <c:v>5.6901075327999999</c:v>
                </c:pt>
                <c:pt idx="12">
                  <c:v>5.6855569911999995</c:v>
                </c:pt>
                <c:pt idx="13">
                  <c:v>5.6740427420000001</c:v>
                </c:pt>
                <c:pt idx="14">
                  <c:v>5.6676306151999993</c:v>
                </c:pt>
                <c:pt idx="15">
                  <c:v>5.6608048027999995</c:v>
                </c:pt>
                <c:pt idx="16">
                  <c:v>5.6548063615999995</c:v>
                </c:pt>
                <c:pt idx="17">
                  <c:v>5.6491526584000002</c:v>
                </c:pt>
                <c:pt idx="18">
                  <c:v>5.6737669515999993</c:v>
                </c:pt>
                <c:pt idx="19">
                  <c:v>5.6618390167999992</c:v>
                </c:pt>
                <c:pt idx="20">
                  <c:v>5.6598395363999998</c:v>
                </c:pt>
                <c:pt idx="21">
                  <c:v>5.6137135919999999</c:v>
                </c:pt>
                <c:pt idx="22">
                  <c:v>5.5200827511999995</c:v>
                </c:pt>
                <c:pt idx="23">
                  <c:v>5.5217374935999999</c:v>
                </c:pt>
                <c:pt idx="24">
                  <c:v>5.5093958731999999</c:v>
                </c:pt>
                <c:pt idx="25">
                  <c:v>5.4983642572000004</c:v>
                </c:pt>
                <c:pt idx="26">
                  <c:v>5.4882289599999998</c:v>
                </c:pt>
                <c:pt idx="27">
                  <c:v>5.5830319099999999</c:v>
                </c:pt>
                <c:pt idx="28">
                  <c:v>5.5253917163999997</c:v>
                </c:pt>
                <c:pt idx="29">
                  <c:v>5.4852642131999998</c:v>
                </c:pt>
                <c:pt idx="30">
                  <c:v>5.4615462387999996</c:v>
                </c:pt>
                <c:pt idx="31">
                  <c:v>5.4309335044000004</c:v>
                </c:pt>
                <c:pt idx="32">
                  <c:v>5.4233492684</c:v>
                </c:pt>
                <c:pt idx="33">
                  <c:v>5.3895649444</c:v>
                </c:pt>
                <c:pt idx="34">
                  <c:v>5.3674327648000002</c:v>
                </c:pt>
                <c:pt idx="35">
                  <c:v>5.3485411223999995</c:v>
                </c:pt>
                <c:pt idx="36">
                  <c:v>5.3191694448</c:v>
                </c:pt>
                <c:pt idx="37">
                  <c:v>5.3127573179999992</c:v>
                </c:pt>
                <c:pt idx="38">
                  <c:v>5.2788350988000001</c:v>
                </c:pt>
                <c:pt idx="39">
                  <c:v>5.2502218447999995</c:v>
                </c:pt>
                <c:pt idx="40">
                  <c:v>5.2140243548000003</c:v>
                </c:pt>
                <c:pt idx="41">
                  <c:v>5.3410947815999998</c:v>
                </c:pt>
                <c:pt idx="42">
                  <c:v>5.2529108011999996</c:v>
                </c:pt>
                <c:pt idx="43">
                  <c:v>5.1722421091999999</c:v>
                </c:pt>
                <c:pt idx="44">
                  <c:v>5.1381819948</c:v>
                </c:pt>
                <c:pt idx="45">
                  <c:v>5.0991576531999998</c:v>
                </c:pt>
                <c:pt idx="46">
                  <c:v>5.0591680451999999</c:v>
                </c:pt>
                <c:pt idx="47">
                  <c:v>5.0236600311999995</c:v>
                </c:pt>
                <c:pt idx="48">
                  <c:v>4.9764998727999998</c:v>
                </c:pt>
                <c:pt idx="49">
                  <c:v>4.9423708108</c:v>
                </c:pt>
                <c:pt idx="50">
                  <c:v>4.9144470328000001</c:v>
                </c:pt>
                <c:pt idx="51">
                  <c:v>4.8742505820000002</c:v>
                </c:pt>
                <c:pt idx="52">
                  <c:v>4.8296414847999998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E5-49A2-95F2-24703CAEC8B2}"/>
            </c:ext>
          </c:extLst>
        </c:ser>
        <c:ser>
          <c:idx val="2"/>
          <c:order val="2"/>
          <c:tx>
            <c:v>Final free gas release</c:v>
          </c:tx>
          <c:spPr>
            <a:ln w="12700" cap="rnd">
              <a:solidFill>
                <a:schemeClr val="accent3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Sheet1!$P$82:$P$99999</c:f>
              <c:numCache>
                <c:formatCode>General</c:formatCode>
                <c:ptCount val="99918"/>
                <c:pt idx="0">
                  <c:v>147.61056770625342</c:v>
                </c:pt>
                <c:pt idx="1">
                  <c:v>150.87950470576172</c:v>
                </c:pt>
                <c:pt idx="2">
                  <c:v>153.98500526805134</c:v>
                </c:pt>
                <c:pt idx="3">
                  <c:v>157.00912688884361</c:v>
                </c:pt>
                <c:pt idx="4">
                  <c:v>158.6844571010916</c:v>
                </c:pt>
                <c:pt idx="5">
                  <c:v>160.48285485365179</c:v>
                </c:pt>
                <c:pt idx="6">
                  <c:v>162.85275471545125</c:v>
                </c:pt>
                <c:pt idx="7">
                  <c:v>165.10143067203589</c:v>
                </c:pt>
                <c:pt idx="8">
                  <c:v>167.22666727736382</c:v>
                </c:pt>
                <c:pt idx="9">
                  <c:v>169.26988992074237</c:v>
                </c:pt>
                <c:pt idx="10">
                  <c:v>171.23072614506529</c:v>
                </c:pt>
                <c:pt idx="11">
                  <c:v>172.86481110824681</c:v>
                </c:pt>
                <c:pt idx="12">
                  <c:v>174.25406275137061</c:v>
                </c:pt>
                <c:pt idx="13">
                  <c:v>175.93153029485026</c:v>
                </c:pt>
                <c:pt idx="14">
                  <c:v>177.65060425076823</c:v>
                </c:pt>
                <c:pt idx="15">
                  <c:v>179.28842263388378</c:v>
                </c:pt>
                <c:pt idx="16">
                  <c:v>180.92475658946174</c:v>
                </c:pt>
                <c:pt idx="17">
                  <c:v>182.4390771629578</c:v>
                </c:pt>
                <c:pt idx="18">
                  <c:v>183.87115780926402</c:v>
                </c:pt>
                <c:pt idx="19">
                  <c:v>184.97586864566659</c:v>
                </c:pt>
                <c:pt idx="20">
                  <c:v>186.12141777702146</c:v>
                </c:pt>
                <c:pt idx="21">
                  <c:v>187.26650559794388</c:v>
                </c:pt>
                <c:pt idx="22">
                  <c:v>188.45452266427051</c:v>
                </c:pt>
                <c:pt idx="23">
                  <c:v>189.64126315080793</c:v>
                </c:pt>
                <c:pt idx="24">
                  <c:v>190.70523738011732</c:v>
                </c:pt>
                <c:pt idx="25">
                  <c:v>191.72791177290097</c:v>
                </c:pt>
                <c:pt idx="26">
                  <c:v>192.75099827128633</c:v>
                </c:pt>
                <c:pt idx="27">
                  <c:v>193.7740847696717</c:v>
                </c:pt>
                <c:pt idx="28">
                  <c:v>194.59244404403407</c:v>
                </c:pt>
                <c:pt idx="29">
                  <c:v>195.49185407775431</c:v>
                </c:pt>
                <c:pt idx="30">
                  <c:v>196.30906092665069</c:v>
                </c:pt>
                <c:pt idx="31">
                  <c:v>197.12626777554703</c:v>
                </c:pt>
                <c:pt idx="32">
                  <c:v>197.94380355753256</c:v>
                </c:pt>
                <c:pt idx="33">
                  <c:v>198.63794063211824</c:v>
                </c:pt>
                <c:pt idx="34">
                  <c:v>199.16889365425166</c:v>
                </c:pt>
                <c:pt idx="35">
                  <c:v>199.78155228954512</c:v>
                </c:pt>
                <c:pt idx="36">
                  <c:v>200.39412880176823</c:v>
                </c:pt>
                <c:pt idx="37">
                  <c:v>201.00709559478182</c:v>
                </c:pt>
                <c:pt idx="38">
                  <c:v>201.57906367912366</c:v>
                </c:pt>
                <c:pt idx="39">
                  <c:v>202.02837679618699</c:v>
                </c:pt>
                <c:pt idx="40">
                  <c:v>202.43692542785976</c:v>
                </c:pt>
                <c:pt idx="41">
                  <c:v>202.84552885230795</c:v>
                </c:pt>
                <c:pt idx="42">
                  <c:v>203.2540637880829</c:v>
                </c:pt>
                <c:pt idx="43">
                  <c:v>203.74402648319466</c:v>
                </c:pt>
                <c:pt idx="44">
                  <c:v>204.15235609063868</c:v>
                </c:pt>
                <c:pt idx="45">
                  <c:v>204.56065833656513</c:v>
                </c:pt>
                <c:pt idx="46">
                  <c:v>204.96927546150366</c:v>
                </c:pt>
                <c:pt idx="47">
                  <c:v>205.37787888595182</c:v>
                </c:pt>
                <c:pt idx="48">
                  <c:v>205.78615377402738</c:v>
                </c:pt>
                <c:pt idx="49">
                  <c:v>206.11282840568981</c:v>
                </c:pt>
                <c:pt idx="50">
                  <c:v>206.3988699841332</c:v>
                </c:pt>
                <c:pt idx="51">
                  <c:v>206.76650212936181</c:v>
                </c:pt>
                <c:pt idx="52">
                  <c:v>207.05239032916464</c:v>
                </c:pt>
                <c:pt idx="53">
                  <c:v>207.37903212590581</c:v>
                </c:pt>
                <c:pt idx="54">
                  <c:v>207.66486285111662</c:v>
                </c:pt>
                <c:pt idx="55">
                  <c:v>207.95083730615909</c:v>
                </c:pt>
                <c:pt idx="56">
                  <c:v>208.27778581909828</c:v>
                </c:pt>
                <c:pt idx="57">
                  <c:v>208.56393294085854</c:v>
                </c:pt>
                <c:pt idx="58">
                  <c:v>208.80913610251179</c:v>
                </c:pt>
                <c:pt idx="59">
                  <c:v>209.01337618319434</c:v>
                </c:pt>
                <c:pt idx="60">
                  <c:v>209.25851358028768</c:v>
                </c:pt>
                <c:pt idx="61">
                  <c:v>209.46273997012156</c:v>
                </c:pt>
                <c:pt idx="62">
                  <c:v>209.66691161491059</c:v>
                </c:pt>
                <c:pt idx="63">
                  <c:v>209.83022704152768</c:v>
                </c:pt>
                <c:pt idx="64">
                  <c:v>209.99356435735888</c:v>
                </c:pt>
                <c:pt idx="65">
                  <c:v>210.15747837106704</c:v>
                </c:pt>
                <c:pt idx="66">
                  <c:v>210.32086495909004</c:v>
                </c:pt>
                <c:pt idx="67">
                  <c:v>210.5250708160921</c:v>
                </c:pt>
                <c:pt idx="68">
                  <c:v>210.60679150098173</c:v>
                </c:pt>
                <c:pt idx="69">
                  <c:v>210.72927807094453</c:v>
                </c:pt>
                <c:pt idx="70">
                  <c:v>210.89264823160096</c:v>
                </c:pt>
                <c:pt idx="71">
                  <c:v>211.01514711383416</c:v>
                </c:pt>
                <c:pt idx="72">
                  <c:v>211.13776103006481</c:v>
                </c:pt>
                <c:pt idx="73">
                  <c:v>211.30118048273391</c:v>
                </c:pt>
                <c:pt idx="74">
                  <c:v>211.38284093191919</c:v>
                </c:pt>
                <c:pt idx="75">
                  <c:v>211.50532750188199</c:v>
                </c:pt>
                <c:pt idx="76">
                  <c:v>211.58702353415504</c:v>
                </c:pt>
                <c:pt idx="77">
                  <c:v>211.70961278205937</c:v>
                </c:pt>
                <c:pt idx="78">
                  <c:v>211.91392134452863</c:v>
                </c:pt>
                <c:pt idx="79">
                  <c:v>211.9956310708632</c:v>
                </c:pt>
                <c:pt idx="80">
                  <c:v>212.11815458506442</c:v>
                </c:pt>
                <c:pt idx="81">
                  <c:v>212.15898207387195</c:v>
                </c:pt>
                <c:pt idx="82">
                  <c:v>212.28148095610516</c:v>
                </c:pt>
                <c:pt idx="83">
                  <c:v>212.44494973054069</c:v>
                </c:pt>
                <c:pt idx="84">
                  <c:v>212.48579363956026</c:v>
                </c:pt>
                <c:pt idx="85">
                  <c:v>212.56744861717536</c:v>
                </c:pt>
                <c:pt idx="86">
                  <c:v>212.64912274849476</c:v>
                </c:pt>
                <c:pt idx="87">
                  <c:v>212.6899529730874</c:v>
                </c:pt>
                <c:pt idx="88">
                  <c:v>212.73083250458305</c:v>
                </c:pt>
                <c:pt idx="89">
                  <c:v>212.85345875870024</c:v>
                </c:pt>
                <c:pt idx="90">
                  <c:v>212.89430403666702</c:v>
                </c:pt>
                <c:pt idx="91">
                  <c:v>214.11990884399188</c:v>
                </c:pt>
                <c:pt idx="92">
                  <c:v>214.65087966124619</c:v>
                </c:pt>
              </c:numCache>
            </c:numRef>
          </c:xVal>
          <c:yVal>
            <c:numRef>
              <c:f>Sheet1!$J$82:$J$99999</c:f>
              <c:numCache>
                <c:formatCode>0.000</c:formatCode>
                <c:ptCount val="99918"/>
                <c:pt idx="0">
                  <c:v>4.7846876496000004</c:v>
                </c:pt>
                <c:pt idx="1">
                  <c:v>4.7313222071999999</c:v>
                </c:pt>
                <c:pt idx="2">
                  <c:v>4.5771553736000001</c:v>
                </c:pt>
                <c:pt idx="3">
                  <c:v>4.4111985003999994</c:v>
                </c:pt>
                <c:pt idx="4">
                  <c:v>4.2045625431999998</c:v>
                </c:pt>
                <c:pt idx="5">
                  <c:v>3.9547653884000002</c:v>
                </c:pt>
                <c:pt idx="6">
                  <c:v>3.8362444639999995</c:v>
                </c:pt>
                <c:pt idx="7">
                  <c:v>3.6826981588000001</c:v>
                </c:pt>
                <c:pt idx="8">
                  <c:v>3.5259113163999998</c:v>
                </c:pt>
                <c:pt idx="9">
                  <c:v>3.3767776575999999</c:v>
                </c:pt>
                <c:pt idx="10">
                  <c:v>3.2313671691999999</c:v>
                </c:pt>
                <c:pt idx="11">
                  <c:v>3.0312122863999997</c:v>
                </c:pt>
                <c:pt idx="12">
                  <c:v>2.9062792352</c:v>
                </c:pt>
                <c:pt idx="13">
                  <c:v>2.8405721723999999</c:v>
                </c:pt>
                <c:pt idx="14">
                  <c:v>2.7268086324</c:v>
                </c:pt>
                <c:pt idx="15">
                  <c:v>2.6127693019999998</c:v>
                </c:pt>
                <c:pt idx="16">
                  <c:v>2.5030736704000001</c:v>
                </c:pt>
                <c:pt idx="17">
                  <c:v>2.3930333008</c:v>
                </c:pt>
                <c:pt idx="18">
                  <c:v>2.2573444239999998</c:v>
                </c:pt>
                <c:pt idx="19">
                  <c:v>2.1545435523999998</c:v>
                </c:pt>
                <c:pt idx="20">
                  <c:v>2.0589132312</c:v>
                </c:pt>
                <c:pt idx="21">
                  <c:v>1.9772792727999997</c:v>
                </c:pt>
                <c:pt idx="22">
                  <c:v>1.9028158648</c:v>
                </c:pt>
                <c:pt idx="23">
                  <c:v>1.8014628927999998</c:v>
                </c:pt>
                <c:pt idx="24">
                  <c:v>1.7260342183999999</c:v>
                </c:pt>
                <c:pt idx="25">
                  <c:v>1.651639758</c:v>
                </c:pt>
                <c:pt idx="26">
                  <c:v>1.5853121668000001</c:v>
                </c:pt>
                <c:pt idx="27">
                  <c:v>1.5234661696</c:v>
                </c:pt>
                <c:pt idx="28">
                  <c:v>1.4638954432</c:v>
                </c:pt>
                <c:pt idx="29">
                  <c:v>1.4178384463999998</c:v>
                </c:pt>
                <c:pt idx="30">
                  <c:v>1.3538550736000001</c:v>
                </c:pt>
                <c:pt idx="31">
                  <c:v>1.2940775043999999</c:v>
                </c:pt>
                <c:pt idx="32">
                  <c:v>1.2367131011999999</c:v>
                </c:pt>
                <c:pt idx="33">
                  <c:v>1.1814171259999999</c:v>
                </c:pt>
                <c:pt idx="34">
                  <c:v>1.1306027448</c:v>
                </c:pt>
                <c:pt idx="35">
                  <c:v>1.0801331016</c:v>
                </c:pt>
                <c:pt idx="36">
                  <c:v>1.0380750656</c:v>
                </c:pt>
                <c:pt idx="37">
                  <c:v>0.99498281560000001</c:v>
                </c:pt>
                <c:pt idx="38">
                  <c:v>0.95354530800000004</c:v>
                </c:pt>
                <c:pt idx="39">
                  <c:v>0.91300411919999991</c:v>
                </c:pt>
                <c:pt idx="40">
                  <c:v>0.87522083439999998</c:v>
                </c:pt>
                <c:pt idx="41">
                  <c:v>0.84150545799999998</c:v>
                </c:pt>
                <c:pt idx="42">
                  <c:v>0.80710060559999997</c:v>
                </c:pt>
                <c:pt idx="43">
                  <c:v>0.77600523799999999</c:v>
                </c:pt>
                <c:pt idx="44">
                  <c:v>0.74656461279999997</c:v>
                </c:pt>
                <c:pt idx="45">
                  <c:v>0.71857188719999998</c:v>
                </c:pt>
                <c:pt idx="46">
                  <c:v>0.68961389519999994</c:v>
                </c:pt>
                <c:pt idx="47">
                  <c:v>0.66258643599999989</c:v>
                </c:pt>
                <c:pt idx="48">
                  <c:v>0.63569687200000002</c:v>
                </c:pt>
                <c:pt idx="49">
                  <c:v>0.61211679279999998</c:v>
                </c:pt>
                <c:pt idx="50">
                  <c:v>0.58639933799999999</c:v>
                </c:pt>
                <c:pt idx="51">
                  <c:v>0.56219873040000001</c:v>
                </c:pt>
                <c:pt idx="52">
                  <c:v>0.53882549400000002</c:v>
                </c:pt>
                <c:pt idx="53">
                  <c:v>0.5162796288</c:v>
                </c:pt>
                <c:pt idx="54">
                  <c:v>0.49359586840000003</c:v>
                </c:pt>
                <c:pt idx="55">
                  <c:v>0.47353211680000001</c:v>
                </c:pt>
                <c:pt idx="56">
                  <c:v>0.45277888919999998</c:v>
                </c:pt>
                <c:pt idx="57">
                  <c:v>0.43595567479999997</c:v>
                </c:pt>
                <c:pt idx="58">
                  <c:v>0.41685718960000001</c:v>
                </c:pt>
                <c:pt idx="59">
                  <c:v>0.39899976119999997</c:v>
                </c:pt>
                <c:pt idx="60">
                  <c:v>0.38369339399999997</c:v>
                </c:pt>
                <c:pt idx="61">
                  <c:v>0.36859386960000001</c:v>
                </c:pt>
                <c:pt idx="62">
                  <c:v>0.35356329279999998</c:v>
                </c:pt>
                <c:pt idx="63">
                  <c:v>0.33818797799999994</c:v>
                </c:pt>
                <c:pt idx="64">
                  <c:v>0.32501898639999999</c:v>
                </c:pt>
                <c:pt idx="65">
                  <c:v>0.31247052320000002</c:v>
                </c:pt>
                <c:pt idx="66">
                  <c:v>0.29764678919999998</c:v>
                </c:pt>
                <c:pt idx="67">
                  <c:v>0.28482253559999998</c:v>
                </c:pt>
                <c:pt idx="68">
                  <c:v>0.27434250039999997</c:v>
                </c:pt>
                <c:pt idx="69">
                  <c:v>0.26413825559999998</c:v>
                </c:pt>
                <c:pt idx="70">
                  <c:v>0.25455453919999999</c:v>
                </c:pt>
                <c:pt idx="71">
                  <c:v>0.24648766999999999</c:v>
                </c:pt>
                <c:pt idx="72">
                  <c:v>0.23566289679999999</c:v>
                </c:pt>
                <c:pt idx="73">
                  <c:v>0.22656181359999999</c:v>
                </c:pt>
                <c:pt idx="74">
                  <c:v>0.21759862559999998</c:v>
                </c:pt>
                <c:pt idx="75">
                  <c:v>0.20918701839999998</c:v>
                </c:pt>
                <c:pt idx="76">
                  <c:v>0.20118909679999999</c:v>
                </c:pt>
                <c:pt idx="77">
                  <c:v>0.19443223199999998</c:v>
                </c:pt>
                <c:pt idx="78">
                  <c:v>0.18836484319999999</c:v>
                </c:pt>
                <c:pt idx="79">
                  <c:v>0.17974639319999999</c:v>
                </c:pt>
                <c:pt idx="80">
                  <c:v>0.17209320959999999</c:v>
                </c:pt>
                <c:pt idx="81">
                  <c:v>0.16478476399999997</c:v>
                </c:pt>
                <c:pt idx="82">
                  <c:v>0.15830368959999999</c:v>
                </c:pt>
                <c:pt idx="83">
                  <c:v>0.14796154959999999</c:v>
                </c:pt>
                <c:pt idx="84">
                  <c:v>0.14272153199999998</c:v>
                </c:pt>
                <c:pt idx="85">
                  <c:v>0.1374125668</c:v>
                </c:pt>
                <c:pt idx="86">
                  <c:v>0.13258623480000001</c:v>
                </c:pt>
                <c:pt idx="87">
                  <c:v>0.12727726959999999</c:v>
                </c:pt>
                <c:pt idx="88">
                  <c:v>0.12927675</c:v>
                </c:pt>
                <c:pt idx="89">
                  <c:v>0.1253467368</c:v>
                </c:pt>
                <c:pt idx="90">
                  <c:v>0.12114093319999999</c:v>
                </c:pt>
                <c:pt idx="91">
                  <c:v>0.11397038280000001</c:v>
                </c:pt>
                <c:pt idx="92">
                  <c:v>3.0130101199999999E-2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E5-49A2-95F2-24703CAEC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687664"/>
        <c:axId val="543688224"/>
      </c:scatterChart>
      <c:valAx>
        <c:axId val="543687664"/>
        <c:scaling>
          <c:orientation val="minMax"/>
          <c:max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Cumulative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CH</a:t>
                </a:r>
                <a:r>
                  <a:rPr lang="en-US" sz="1400" b="1" baseline="-25000">
                    <a:solidFill>
                      <a:sysClr val="windowText" lastClr="000000"/>
                    </a:solidFill>
                  </a:rPr>
                  <a:t>4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(mmol)</a:t>
                </a:r>
                <a:endParaRPr lang="en-US" sz="14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7424577987294897"/>
              <c:y val="0.93007222062980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688224"/>
        <c:crosses val="autoZero"/>
        <c:crossBetween val="midCat"/>
      </c:valAx>
      <c:valAx>
        <c:axId val="543688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Inlet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Pressure (MPa) </a:t>
                </a:r>
                <a:endParaRPr lang="en-US" sz="14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498313103190686E-2"/>
              <c:y val="0.27281503088345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687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2841659822513016"/>
          <c:y val="0.6237536112166836"/>
          <c:w val="0.26960402665647637"/>
          <c:h val="0.201992880389008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5095151732051"/>
          <c:y val="1.7423325296329395E-2"/>
          <c:w val="0.84645966991623989"/>
          <c:h val="0.68592556138815985"/>
        </c:manualLayout>
      </c:layout>
      <c:scatterChart>
        <c:scatterStyle val="lineMarker"/>
        <c:varyColors val="0"/>
        <c:ser>
          <c:idx val="0"/>
          <c:order val="0"/>
          <c:tx>
            <c:v>Initial free gas release</c:v>
          </c:tx>
          <c:spPr>
            <a:ln w="9525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Sheet1!$P$2:$P$28</c:f>
              <c:numCache>
                <c:formatCode>General</c:formatCode>
                <c:ptCount val="27"/>
                <c:pt idx="0">
                  <c:v>1.2264682278003609</c:v>
                </c:pt>
                <c:pt idx="1">
                  <c:v>2.6175949184670011</c:v>
                </c:pt>
                <c:pt idx="2">
                  <c:v>4.0087216091336417</c:v>
                </c:pt>
                <c:pt idx="3">
                  <c:v>4.703976831903085</c:v>
                </c:pt>
                <c:pt idx="4">
                  <c:v>5.6855136169893576</c:v>
                </c:pt>
                <c:pt idx="5">
                  <c:v>6.7083940210658213</c:v>
                </c:pt>
                <c:pt idx="6">
                  <c:v>7.7307252460387232</c:v>
                </c:pt>
                <c:pt idx="7">
                  <c:v>8.75333098683077</c:v>
                </c:pt>
                <c:pt idx="8">
                  <c:v>9.6992399166560972</c:v>
                </c:pt>
                <c:pt idx="9">
                  <c:v>10.603839204569159</c:v>
                </c:pt>
                <c:pt idx="10">
                  <c:v>11.549875839123771</c:v>
                </c:pt>
                <c:pt idx="11">
                  <c:v>21.095083587694802</c:v>
                </c:pt>
                <c:pt idx="12">
                  <c:v>22.041088292834502</c:v>
                </c:pt>
                <c:pt idx="13">
                  <c:v>22.822095968313207</c:v>
                </c:pt>
                <c:pt idx="14">
                  <c:v>23.602156425642903</c:v>
                </c:pt>
                <c:pt idx="15">
                  <c:v>24.382032968415459</c:v>
                </c:pt>
                <c:pt idx="16">
                  <c:v>25.120490293495433</c:v>
                </c:pt>
                <c:pt idx="17">
                  <c:v>25.777073632373675</c:v>
                </c:pt>
                <c:pt idx="18">
                  <c:v>33.818594819784813</c:v>
                </c:pt>
                <c:pt idx="19">
                  <c:v>34.35174562827941</c:v>
                </c:pt>
                <c:pt idx="20">
                  <c:v>35.007975406984599</c:v>
                </c:pt>
                <c:pt idx="21">
                  <c:v>35.540713865334759</c:v>
                </c:pt>
                <c:pt idx="22">
                  <c:v>35.991447090430874</c:v>
                </c:pt>
                <c:pt idx="23">
                  <c:v>36.237400815093672</c:v>
                </c:pt>
                <c:pt idx="24">
                  <c:v>36.483313180752518</c:v>
                </c:pt>
                <c:pt idx="25">
                  <c:v>37.138770872518933</c:v>
                </c:pt>
                <c:pt idx="26">
                  <c:v>37.794184499902705</c:v>
                </c:pt>
              </c:numCache>
            </c:numRef>
          </c:xVal>
          <c:yVal>
            <c:numRef>
              <c:f>Sheet1!$J$2:$J$28</c:f>
              <c:numCache>
                <c:formatCode>0.000</c:formatCode>
                <c:ptCount val="27"/>
                <c:pt idx="0">
                  <c:v>11.766425047</c:v>
                </c:pt>
                <c:pt idx="1">
                  <c:v>11.46099407376</c:v>
                </c:pt>
                <c:pt idx="2">
                  <c:v>11.162340649599999</c:v>
                </c:pt>
                <c:pt idx="3">
                  <c:v>10.876828637999999</c:v>
                </c:pt>
                <c:pt idx="4">
                  <c:v>10.602968770799999</c:v>
                </c:pt>
                <c:pt idx="5">
                  <c:v>10.337934196400001</c:v>
                </c:pt>
                <c:pt idx="6">
                  <c:v>10.081173334000001</c:v>
                </c:pt>
                <c:pt idx="7">
                  <c:v>9.8342719783999986</c:v>
                </c:pt>
                <c:pt idx="8">
                  <c:v>9.572477941199999</c:v>
                </c:pt>
                <c:pt idx="9">
                  <c:v>9.3346776688000013</c:v>
                </c:pt>
                <c:pt idx="10">
                  <c:v>9.1025310996000002</c:v>
                </c:pt>
                <c:pt idx="11">
                  <c:v>8.8759692859999983</c:v>
                </c:pt>
                <c:pt idx="12">
                  <c:v>8.1311973107999993</c:v>
                </c:pt>
                <c:pt idx="13">
                  <c:v>7.8744364483999991</c:v>
                </c:pt>
                <c:pt idx="14">
                  <c:v>7.6610436264000006</c:v>
                </c:pt>
                <c:pt idx="15">
                  <c:v>7.4686108747999995</c:v>
                </c:pt>
                <c:pt idx="16">
                  <c:v>7.2886576388000002</c:v>
                </c:pt>
                <c:pt idx="17">
                  <c:v>7.0917432931999995</c:v>
                </c:pt>
                <c:pt idx="18">
                  <c:v>6.8891062967999996</c:v>
                </c:pt>
                <c:pt idx="19">
                  <c:v>6.4579769539999994</c:v>
                </c:pt>
                <c:pt idx="20">
                  <c:v>6.2210730003999997</c:v>
                </c:pt>
                <c:pt idx="21">
                  <c:v>6.0924857263999996</c:v>
                </c:pt>
                <c:pt idx="22">
                  <c:v>6.0379481748000003</c:v>
                </c:pt>
                <c:pt idx="23">
                  <c:v>5.9759642823999997</c:v>
                </c:pt>
                <c:pt idx="24">
                  <c:v>5.8943303239999993</c:v>
                </c:pt>
                <c:pt idx="25">
                  <c:v>5.8602702096000003</c:v>
                </c:pt>
                <c:pt idx="26">
                  <c:v>5.8335185408000001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E5-49A2-95F2-24703CAEC8B2}"/>
            </c:ext>
          </c:extLst>
        </c:ser>
        <c:ser>
          <c:idx val="1"/>
          <c:order val="1"/>
          <c:tx>
            <c:v>Hydrate dissociation</c:v>
          </c:tx>
          <c:spPr>
            <a:ln w="12700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forward val="20"/>
            <c:backward val="20"/>
            <c:dispRSqr val="1"/>
            <c:dispEq val="1"/>
            <c:trendlineLbl>
              <c:layout>
                <c:manualLayout>
                  <c:x val="-0.26654287105745617"/>
                  <c:y val="8.51271091113610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Sheet1!$P$29:$P$81</c:f>
              <c:numCache>
                <c:formatCode>General</c:formatCode>
                <c:ptCount val="53"/>
                <c:pt idx="0">
                  <c:v>38.448893902047189</c:v>
                </c:pt>
                <c:pt idx="1">
                  <c:v>39.06293137941536</c:v>
                </c:pt>
                <c:pt idx="2">
                  <c:v>39.677319699962887</c:v>
                </c:pt>
                <c:pt idx="3">
                  <c:v>40.29292876917723</c:v>
                </c:pt>
                <c:pt idx="4">
                  <c:v>40.907420355208238</c:v>
                </c:pt>
                <c:pt idx="5">
                  <c:v>41.521870630880521</c:v>
                </c:pt>
                <c:pt idx="6">
                  <c:v>42.135846236336825</c:v>
                </c:pt>
                <c:pt idx="7">
                  <c:v>42.749821841793121</c:v>
                </c:pt>
                <c:pt idx="8">
                  <c:v>43.281934033188584</c:v>
                </c:pt>
                <c:pt idx="9">
                  <c:v>43.855845362165773</c:v>
                </c:pt>
                <c:pt idx="10">
                  <c:v>44.430336438596299</c:v>
                </c:pt>
                <c:pt idx="11">
                  <c:v>45.004382937295325</c:v>
                </c:pt>
                <c:pt idx="12">
                  <c:v>45.863804455924878</c:v>
                </c:pt>
                <c:pt idx="13">
                  <c:v>46.518821770311703</c:v>
                </c:pt>
                <c:pt idx="14">
                  <c:v>47.23512664334406</c:v>
                </c:pt>
                <c:pt idx="15">
                  <c:v>47.930475207755819</c:v>
                </c:pt>
                <c:pt idx="16">
                  <c:v>48.503750164505718</c:v>
                </c:pt>
                <c:pt idx="17">
                  <c:v>49.241140067742933</c:v>
                </c:pt>
                <c:pt idx="18">
                  <c:v>49.939018364855507</c:v>
                </c:pt>
                <c:pt idx="19">
                  <c:v>50.67777412687014</c:v>
                </c:pt>
                <c:pt idx="20">
                  <c:v>54.611842742379018</c:v>
                </c:pt>
                <c:pt idx="21">
                  <c:v>58.503361154970158</c:v>
                </c:pt>
                <c:pt idx="22">
                  <c:v>62.064300063657363</c:v>
                </c:pt>
                <c:pt idx="23">
                  <c:v>65.010393451361836</c:v>
                </c:pt>
                <c:pt idx="24">
                  <c:v>67.667473867707102</c:v>
                </c:pt>
                <c:pt idx="25">
                  <c:v>70.038725322959664</c:v>
                </c:pt>
                <c:pt idx="26">
                  <c:v>72.001864774716609</c:v>
                </c:pt>
                <c:pt idx="27">
                  <c:v>73.846517709687561</c:v>
                </c:pt>
                <c:pt idx="28">
                  <c:v>75.608178695262694</c:v>
                </c:pt>
                <c:pt idx="29">
                  <c:v>77.654557848635704</c:v>
                </c:pt>
                <c:pt idx="30">
                  <c:v>78.064356662751223</c:v>
                </c:pt>
                <c:pt idx="31">
                  <c:v>79.948734181900363</c:v>
                </c:pt>
                <c:pt idx="32">
                  <c:v>82.731903300702569</c:v>
                </c:pt>
                <c:pt idx="33">
                  <c:v>84.163887789038853</c:v>
                </c:pt>
                <c:pt idx="34">
                  <c:v>86.576508522264305</c:v>
                </c:pt>
                <c:pt idx="35">
                  <c:v>87.680515107361984</c:v>
                </c:pt>
                <c:pt idx="36">
                  <c:v>89.929945729166803</c:v>
                </c:pt>
                <c:pt idx="37">
                  <c:v>93.320217430644462</c:v>
                </c:pt>
                <c:pt idx="38">
                  <c:v>96.751795853325646</c:v>
                </c:pt>
                <c:pt idx="39">
                  <c:v>100.14331799031552</c:v>
                </c:pt>
                <c:pt idx="40">
                  <c:v>103.57673794426496</c:v>
                </c:pt>
                <c:pt idx="41">
                  <c:v>107.06096517737696</c:v>
                </c:pt>
                <c:pt idx="42">
                  <c:v>110.54589572644234</c:v>
                </c:pt>
                <c:pt idx="43">
                  <c:v>114.03117803997215</c:v>
                </c:pt>
                <c:pt idx="44">
                  <c:v>117.43170774962373</c:v>
                </c:pt>
                <c:pt idx="45">
                  <c:v>120.91804578275577</c:v>
                </c:pt>
                <c:pt idx="46">
                  <c:v>124.31937593991449</c:v>
                </c:pt>
                <c:pt idx="47">
                  <c:v>127.67995222792125</c:v>
                </c:pt>
                <c:pt idx="48">
                  <c:v>131.07865375722423</c:v>
                </c:pt>
                <c:pt idx="49">
                  <c:v>134.43505373371866</c:v>
                </c:pt>
                <c:pt idx="50">
                  <c:v>137.7566580404268</c:v>
                </c:pt>
                <c:pt idx="51">
                  <c:v>141.07045677772885</c:v>
                </c:pt>
                <c:pt idx="52">
                  <c:v>144.33998576545247</c:v>
                </c:pt>
              </c:numCache>
            </c:numRef>
          </c:xVal>
          <c:yVal>
            <c:numRef>
              <c:f>Sheet1!$J$29:$J$81</c:f>
              <c:numCache>
                <c:formatCode>0.000</c:formatCode>
                <c:ptCount val="53"/>
                <c:pt idx="0">
                  <c:v>5.7949768323999997</c:v>
                </c:pt>
                <c:pt idx="1">
                  <c:v>5.7905641860000001</c:v>
                </c:pt>
                <c:pt idx="2">
                  <c:v>5.7806357315999994</c:v>
                </c:pt>
                <c:pt idx="3">
                  <c:v>5.7531256391999994</c:v>
                </c:pt>
                <c:pt idx="4">
                  <c:v>5.7406461235999995</c:v>
                </c:pt>
                <c:pt idx="5">
                  <c:v>5.7267876559999999</c:v>
                </c:pt>
                <c:pt idx="6">
                  <c:v>5.7184449963999997</c:v>
                </c:pt>
                <c:pt idx="7">
                  <c:v>5.7114123412</c:v>
                </c:pt>
                <c:pt idx="8">
                  <c:v>5.708171804</c:v>
                </c:pt>
                <c:pt idx="9">
                  <c:v>5.6982433496000002</c:v>
                </c:pt>
                <c:pt idx="10">
                  <c:v>5.7015528344000002</c:v>
                </c:pt>
                <c:pt idx="11">
                  <c:v>5.6901075327999999</c:v>
                </c:pt>
                <c:pt idx="12">
                  <c:v>5.6855569911999995</c:v>
                </c:pt>
                <c:pt idx="13">
                  <c:v>5.6740427420000001</c:v>
                </c:pt>
                <c:pt idx="14">
                  <c:v>5.6676306151999993</c:v>
                </c:pt>
                <c:pt idx="15">
                  <c:v>5.6608048027999995</c:v>
                </c:pt>
                <c:pt idx="16">
                  <c:v>5.6548063615999995</c:v>
                </c:pt>
                <c:pt idx="17">
                  <c:v>5.6491526584000002</c:v>
                </c:pt>
                <c:pt idx="18">
                  <c:v>5.6737669515999993</c:v>
                </c:pt>
                <c:pt idx="19">
                  <c:v>5.6618390167999992</c:v>
                </c:pt>
                <c:pt idx="20">
                  <c:v>5.6598395363999998</c:v>
                </c:pt>
                <c:pt idx="21">
                  <c:v>5.6137135919999999</c:v>
                </c:pt>
                <c:pt idx="22">
                  <c:v>5.5200827511999995</c:v>
                </c:pt>
                <c:pt idx="23">
                  <c:v>5.5217374935999999</c:v>
                </c:pt>
                <c:pt idx="24">
                  <c:v>5.5093958731999999</c:v>
                </c:pt>
                <c:pt idx="25">
                  <c:v>5.4983642572000004</c:v>
                </c:pt>
                <c:pt idx="26">
                  <c:v>5.4882289599999998</c:v>
                </c:pt>
                <c:pt idx="27">
                  <c:v>5.5830319099999999</c:v>
                </c:pt>
                <c:pt idx="28">
                  <c:v>5.5253917163999997</c:v>
                </c:pt>
                <c:pt idx="29">
                  <c:v>5.4852642131999998</c:v>
                </c:pt>
                <c:pt idx="30">
                  <c:v>5.4615462387999996</c:v>
                </c:pt>
                <c:pt idx="31">
                  <c:v>5.4309335044000004</c:v>
                </c:pt>
                <c:pt idx="32">
                  <c:v>5.4233492684</c:v>
                </c:pt>
                <c:pt idx="33">
                  <c:v>5.3895649444</c:v>
                </c:pt>
                <c:pt idx="34">
                  <c:v>5.3674327648000002</c:v>
                </c:pt>
                <c:pt idx="35">
                  <c:v>5.3485411223999995</c:v>
                </c:pt>
                <c:pt idx="36">
                  <c:v>5.3191694448</c:v>
                </c:pt>
                <c:pt idx="37">
                  <c:v>5.3127573179999992</c:v>
                </c:pt>
                <c:pt idx="38">
                  <c:v>5.2788350988000001</c:v>
                </c:pt>
                <c:pt idx="39">
                  <c:v>5.2502218447999995</c:v>
                </c:pt>
                <c:pt idx="40">
                  <c:v>5.2140243548000003</c:v>
                </c:pt>
                <c:pt idx="41">
                  <c:v>5.3410947815999998</c:v>
                </c:pt>
                <c:pt idx="42">
                  <c:v>5.2529108011999996</c:v>
                </c:pt>
                <c:pt idx="43">
                  <c:v>5.1722421091999999</c:v>
                </c:pt>
                <c:pt idx="44">
                  <c:v>5.1381819948</c:v>
                </c:pt>
                <c:pt idx="45">
                  <c:v>5.0991576531999998</c:v>
                </c:pt>
                <c:pt idx="46">
                  <c:v>5.0591680451999999</c:v>
                </c:pt>
                <c:pt idx="47">
                  <c:v>5.0236600311999995</c:v>
                </c:pt>
                <c:pt idx="48">
                  <c:v>4.9764998727999998</c:v>
                </c:pt>
                <c:pt idx="49">
                  <c:v>4.9423708108</c:v>
                </c:pt>
                <c:pt idx="50">
                  <c:v>4.9144470328000001</c:v>
                </c:pt>
                <c:pt idx="51">
                  <c:v>4.8742505820000002</c:v>
                </c:pt>
                <c:pt idx="52">
                  <c:v>4.8296414847999998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E5-49A2-95F2-24703CAEC8B2}"/>
            </c:ext>
          </c:extLst>
        </c:ser>
        <c:ser>
          <c:idx val="2"/>
          <c:order val="2"/>
          <c:tx>
            <c:v>Final free gas release</c:v>
          </c:tx>
          <c:spPr>
            <a:ln w="12700" cap="rnd">
              <a:solidFill>
                <a:schemeClr val="accent3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Sheet1!$P$82:$P$99999</c:f>
              <c:numCache>
                <c:formatCode>General</c:formatCode>
                <c:ptCount val="99918"/>
                <c:pt idx="0">
                  <c:v>147.61056770625342</c:v>
                </c:pt>
                <c:pt idx="1">
                  <c:v>150.87950470576172</c:v>
                </c:pt>
                <c:pt idx="2">
                  <c:v>153.98500526805134</c:v>
                </c:pt>
                <c:pt idx="3">
                  <c:v>157.00912688884361</c:v>
                </c:pt>
                <c:pt idx="4">
                  <c:v>158.6844571010916</c:v>
                </c:pt>
                <c:pt idx="5">
                  <c:v>160.48285485365179</c:v>
                </c:pt>
                <c:pt idx="6">
                  <c:v>162.85275471545125</c:v>
                </c:pt>
                <c:pt idx="7">
                  <c:v>165.10143067203589</c:v>
                </c:pt>
                <c:pt idx="8">
                  <c:v>167.22666727736382</c:v>
                </c:pt>
                <c:pt idx="9">
                  <c:v>169.26988992074237</c:v>
                </c:pt>
                <c:pt idx="10">
                  <c:v>171.23072614506529</c:v>
                </c:pt>
                <c:pt idx="11">
                  <c:v>172.86481110824681</c:v>
                </c:pt>
                <c:pt idx="12">
                  <c:v>174.25406275137061</c:v>
                </c:pt>
                <c:pt idx="13">
                  <c:v>175.93153029485026</c:v>
                </c:pt>
                <c:pt idx="14">
                  <c:v>177.65060425076823</c:v>
                </c:pt>
                <c:pt idx="15">
                  <c:v>179.28842263388378</c:v>
                </c:pt>
                <c:pt idx="16">
                  <c:v>180.92475658946174</c:v>
                </c:pt>
                <c:pt idx="17">
                  <c:v>182.4390771629578</c:v>
                </c:pt>
                <c:pt idx="18">
                  <c:v>183.87115780926402</c:v>
                </c:pt>
                <c:pt idx="19">
                  <c:v>184.97586864566659</c:v>
                </c:pt>
                <c:pt idx="20">
                  <c:v>186.12141777702146</c:v>
                </c:pt>
                <c:pt idx="21">
                  <c:v>187.26650559794388</c:v>
                </c:pt>
                <c:pt idx="22">
                  <c:v>188.45452266427051</c:v>
                </c:pt>
                <c:pt idx="23">
                  <c:v>189.64126315080793</c:v>
                </c:pt>
                <c:pt idx="24">
                  <c:v>190.70523738011732</c:v>
                </c:pt>
                <c:pt idx="25">
                  <c:v>191.72791177290097</c:v>
                </c:pt>
                <c:pt idx="26">
                  <c:v>192.75099827128633</c:v>
                </c:pt>
                <c:pt idx="27">
                  <c:v>193.7740847696717</c:v>
                </c:pt>
                <c:pt idx="28">
                  <c:v>194.59244404403407</c:v>
                </c:pt>
                <c:pt idx="29">
                  <c:v>195.49185407775431</c:v>
                </c:pt>
                <c:pt idx="30">
                  <c:v>196.30906092665069</c:v>
                </c:pt>
                <c:pt idx="31">
                  <c:v>197.12626777554703</c:v>
                </c:pt>
                <c:pt idx="32">
                  <c:v>197.94380355753256</c:v>
                </c:pt>
                <c:pt idx="33">
                  <c:v>198.63794063211824</c:v>
                </c:pt>
                <c:pt idx="34">
                  <c:v>199.16889365425166</c:v>
                </c:pt>
                <c:pt idx="35">
                  <c:v>199.78155228954512</c:v>
                </c:pt>
                <c:pt idx="36">
                  <c:v>200.39412880176823</c:v>
                </c:pt>
                <c:pt idx="37">
                  <c:v>201.00709559478182</c:v>
                </c:pt>
                <c:pt idx="38">
                  <c:v>201.57906367912366</c:v>
                </c:pt>
                <c:pt idx="39">
                  <c:v>202.02837679618699</c:v>
                </c:pt>
                <c:pt idx="40">
                  <c:v>202.43692542785976</c:v>
                </c:pt>
                <c:pt idx="41">
                  <c:v>202.84552885230795</c:v>
                </c:pt>
                <c:pt idx="42">
                  <c:v>203.2540637880829</c:v>
                </c:pt>
                <c:pt idx="43">
                  <c:v>203.74402648319466</c:v>
                </c:pt>
                <c:pt idx="44">
                  <c:v>204.15235609063868</c:v>
                </c:pt>
                <c:pt idx="45">
                  <c:v>204.56065833656513</c:v>
                </c:pt>
                <c:pt idx="46">
                  <c:v>204.96927546150366</c:v>
                </c:pt>
                <c:pt idx="47">
                  <c:v>205.37787888595182</c:v>
                </c:pt>
                <c:pt idx="48">
                  <c:v>205.78615377402738</c:v>
                </c:pt>
                <c:pt idx="49">
                  <c:v>206.11282840568981</c:v>
                </c:pt>
                <c:pt idx="50">
                  <c:v>206.3988699841332</c:v>
                </c:pt>
                <c:pt idx="51">
                  <c:v>206.76650212936181</c:v>
                </c:pt>
                <c:pt idx="52">
                  <c:v>207.05239032916464</c:v>
                </c:pt>
                <c:pt idx="53">
                  <c:v>207.37903212590581</c:v>
                </c:pt>
                <c:pt idx="54">
                  <c:v>207.66486285111662</c:v>
                </c:pt>
                <c:pt idx="55">
                  <c:v>207.95083730615909</c:v>
                </c:pt>
                <c:pt idx="56">
                  <c:v>208.27778581909828</c:v>
                </c:pt>
                <c:pt idx="57">
                  <c:v>208.56393294085854</c:v>
                </c:pt>
                <c:pt idx="58">
                  <c:v>208.80913610251179</c:v>
                </c:pt>
                <c:pt idx="59">
                  <c:v>209.01337618319434</c:v>
                </c:pt>
                <c:pt idx="60">
                  <c:v>209.25851358028768</c:v>
                </c:pt>
                <c:pt idx="61">
                  <c:v>209.46273997012156</c:v>
                </c:pt>
                <c:pt idx="62">
                  <c:v>209.66691161491059</c:v>
                </c:pt>
                <c:pt idx="63">
                  <c:v>209.83022704152768</c:v>
                </c:pt>
                <c:pt idx="64">
                  <c:v>209.99356435735888</c:v>
                </c:pt>
                <c:pt idx="65">
                  <c:v>210.15747837106704</c:v>
                </c:pt>
                <c:pt idx="66">
                  <c:v>210.32086495909004</c:v>
                </c:pt>
                <c:pt idx="67">
                  <c:v>210.5250708160921</c:v>
                </c:pt>
                <c:pt idx="68">
                  <c:v>210.60679150098173</c:v>
                </c:pt>
                <c:pt idx="69">
                  <c:v>210.72927807094453</c:v>
                </c:pt>
                <c:pt idx="70">
                  <c:v>210.89264823160096</c:v>
                </c:pt>
                <c:pt idx="71">
                  <c:v>211.01514711383416</c:v>
                </c:pt>
                <c:pt idx="72">
                  <c:v>211.13776103006481</c:v>
                </c:pt>
                <c:pt idx="73">
                  <c:v>211.30118048273391</c:v>
                </c:pt>
                <c:pt idx="74">
                  <c:v>211.38284093191919</c:v>
                </c:pt>
                <c:pt idx="75">
                  <c:v>211.50532750188199</c:v>
                </c:pt>
                <c:pt idx="76">
                  <c:v>211.58702353415504</c:v>
                </c:pt>
                <c:pt idx="77">
                  <c:v>211.70961278205937</c:v>
                </c:pt>
                <c:pt idx="78">
                  <c:v>211.91392134452863</c:v>
                </c:pt>
                <c:pt idx="79">
                  <c:v>211.9956310708632</c:v>
                </c:pt>
                <c:pt idx="80">
                  <c:v>212.11815458506442</c:v>
                </c:pt>
                <c:pt idx="81">
                  <c:v>212.15898207387195</c:v>
                </c:pt>
                <c:pt idx="82">
                  <c:v>212.28148095610516</c:v>
                </c:pt>
                <c:pt idx="83">
                  <c:v>212.44494973054069</c:v>
                </c:pt>
                <c:pt idx="84">
                  <c:v>212.48579363956026</c:v>
                </c:pt>
                <c:pt idx="85">
                  <c:v>212.56744861717536</c:v>
                </c:pt>
                <c:pt idx="86">
                  <c:v>212.64912274849476</c:v>
                </c:pt>
                <c:pt idx="87">
                  <c:v>212.6899529730874</c:v>
                </c:pt>
                <c:pt idx="88">
                  <c:v>212.73083250458305</c:v>
                </c:pt>
                <c:pt idx="89">
                  <c:v>212.85345875870024</c:v>
                </c:pt>
                <c:pt idx="90">
                  <c:v>212.89430403666702</c:v>
                </c:pt>
                <c:pt idx="91">
                  <c:v>214.11990884399188</c:v>
                </c:pt>
                <c:pt idx="92">
                  <c:v>214.65087966124619</c:v>
                </c:pt>
              </c:numCache>
            </c:numRef>
          </c:xVal>
          <c:yVal>
            <c:numRef>
              <c:f>Sheet1!$J$82:$J$99999</c:f>
              <c:numCache>
                <c:formatCode>0.000</c:formatCode>
                <c:ptCount val="99918"/>
                <c:pt idx="0">
                  <c:v>4.7846876496000004</c:v>
                </c:pt>
                <c:pt idx="1">
                  <c:v>4.7313222071999999</c:v>
                </c:pt>
                <c:pt idx="2">
                  <c:v>4.5771553736000001</c:v>
                </c:pt>
                <c:pt idx="3">
                  <c:v>4.4111985003999994</c:v>
                </c:pt>
                <c:pt idx="4">
                  <c:v>4.2045625431999998</c:v>
                </c:pt>
                <c:pt idx="5">
                  <c:v>3.9547653884000002</c:v>
                </c:pt>
                <c:pt idx="6">
                  <c:v>3.8362444639999995</c:v>
                </c:pt>
                <c:pt idx="7">
                  <c:v>3.6826981588000001</c:v>
                </c:pt>
                <c:pt idx="8">
                  <c:v>3.5259113163999998</c:v>
                </c:pt>
                <c:pt idx="9">
                  <c:v>3.3767776575999999</c:v>
                </c:pt>
                <c:pt idx="10">
                  <c:v>3.2313671691999999</c:v>
                </c:pt>
                <c:pt idx="11">
                  <c:v>3.0312122863999997</c:v>
                </c:pt>
                <c:pt idx="12">
                  <c:v>2.9062792352</c:v>
                </c:pt>
                <c:pt idx="13">
                  <c:v>2.8405721723999999</c:v>
                </c:pt>
                <c:pt idx="14">
                  <c:v>2.7268086324</c:v>
                </c:pt>
                <c:pt idx="15">
                  <c:v>2.6127693019999998</c:v>
                </c:pt>
                <c:pt idx="16">
                  <c:v>2.5030736704000001</c:v>
                </c:pt>
                <c:pt idx="17">
                  <c:v>2.3930333008</c:v>
                </c:pt>
                <c:pt idx="18">
                  <c:v>2.2573444239999998</c:v>
                </c:pt>
                <c:pt idx="19">
                  <c:v>2.1545435523999998</c:v>
                </c:pt>
                <c:pt idx="20">
                  <c:v>2.0589132312</c:v>
                </c:pt>
                <c:pt idx="21">
                  <c:v>1.9772792727999997</c:v>
                </c:pt>
                <c:pt idx="22">
                  <c:v>1.9028158648</c:v>
                </c:pt>
                <c:pt idx="23">
                  <c:v>1.8014628927999998</c:v>
                </c:pt>
                <c:pt idx="24">
                  <c:v>1.7260342183999999</c:v>
                </c:pt>
                <c:pt idx="25">
                  <c:v>1.651639758</c:v>
                </c:pt>
                <c:pt idx="26">
                  <c:v>1.5853121668000001</c:v>
                </c:pt>
                <c:pt idx="27">
                  <c:v>1.5234661696</c:v>
                </c:pt>
                <c:pt idx="28">
                  <c:v>1.4638954432</c:v>
                </c:pt>
                <c:pt idx="29">
                  <c:v>1.4178384463999998</c:v>
                </c:pt>
                <c:pt idx="30">
                  <c:v>1.3538550736000001</c:v>
                </c:pt>
                <c:pt idx="31">
                  <c:v>1.2940775043999999</c:v>
                </c:pt>
                <c:pt idx="32">
                  <c:v>1.2367131011999999</c:v>
                </c:pt>
                <c:pt idx="33">
                  <c:v>1.1814171259999999</c:v>
                </c:pt>
                <c:pt idx="34">
                  <c:v>1.1306027448</c:v>
                </c:pt>
                <c:pt idx="35">
                  <c:v>1.0801331016</c:v>
                </c:pt>
                <c:pt idx="36">
                  <c:v>1.0380750656</c:v>
                </c:pt>
                <c:pt idx="37">
                  <c:v>0.99498281560000001</c:v>
                </c:pt>
                <c:pt idx="38">
                  <c:v>0.95354530800000004</c:v>
                </c:pt>
                <c:pt idx="39">
                  <c:v>0.91300411919999991</c:v>
                </c:pt>
                <c:pt idx="40">
                  <c:v>0.87522083439999998</c:v>
                </c:pt>
                <c:pt idx="41">
                  <c:v>0.84150545799999998</c:v>
                </c:pt>
                <c:pt idx="42">
                  <c:v>0.80710060559999997</c:v>
                </c:pt>
                <c:pt idx="43">
                  <c:v>0.77600523799999999</c:v>
                </c:pt>
                <c:pt idx="44">
                  <c:v>0.74656461279999997</c:v>
                </c:pt>
                <c:pt idx="45">
                  <c:v>0.71857188719999998</c:v>
                </c:pt>
                <c:pt idx="46">
                  <c:v>0.68961389519999994</c:v>
                </c:pt>
                <c:pt idx="47">
                  <c:v>0.66258643599999989</c:v>
                </c:pt>
                <c:pt idx="48">
                  <c:v>0.63569687200000002</c:v>
                </c:pt>
                <c:pt idx="49">
                  <c:v>0.61211679279999998</c:v>
                </c:pt>
                <c:pt idx="50">
                  <c:v>0.58639933799999999</c:v>
                </c:pt>
                <c:pt idx="51">
                  <c:v>0.56219873040000001</c:v>
                </c:pt>
                <c:pt idx="52">
                  <c:v>0.53882549400000002</c:v>
                </c:pt>
                <c:pt idx="53">
                  <c:v>0.5162796288</c:v>
                </c:pt>
                <c:pt idx="54">
                  <c:v>0.49359586840000003</c:v>
                </c:pt>
                <c:pt idx="55">
                  <c:v>0.47353211680000001</c:v>
                </c:pt>
                <c:pt idx="56">
                  <c:v>0.45277888919999998</c:v>
                </c:pt>
                <c:pt idx="57">
                  <c:v>0.43595567479999997</c:v>
                </c:pt>
                <c:pt idx="58">
                  <c:v>0.41685718960000001</c:v>
                </c:pt>
                <c:pt idx="59">
                  <c:v>0.39899976119999997</c:v>
                </c:pt>
                <c:pt idx="60">
                  <c:v>0.38369339399999997</c:v>
                </c:pt>
                <c:pt idx="61">
                  <c:v>0.36859386960000001</c:v>
                </c:pt>
                <c:pt idx="62">
                  <c:v>0.35356329279999998</c:v>
                </c:pt>
                <c:pt idx="63">
                  <c:v>0.33818797799999994</c:v>
                </c:pt>
                <c:pt idx="64">
                  <c:v>0.32501898639999999</c:v>
                </c:pt>
                <c:pt idx="65">
                  <c:v>0.31247052320000002</c:v>
                </c:pt>
                <c:pt idx="66">
                  <c:v>0.29764678919999998</c:v>
                </c:pt>
                <c:pt idx="67">
                  <c:v>0.28482253559999998</c:v>
                </c:pt>
                <c:pt idx="68">
                  <c:v>0.27434250039999997</c:v>
                </c:pt>
                <c:pt idx="69">
                  <c:v>0.26413825559999998</c:v>
                </c:pt>
                <c:pt idx="70">
                  <c:v>0.25455453919999999</c:v>
                </c:pt>
                <c:pt idx="71">
                  <c:v>0.24648766999999999</c:v>
                </c:pt>
                <c:pt idx="72">
                  <c:v>0.23566289679999999</c:v>
                </c:pt>
                <c:pt idx="73">
                  <c:v>0.22656181359999999</c:v>
                </c:pt>
                <c:pt idx="74">
                  <c:v>0.21759862559999998</c:v>
                </c:pt>
                <c:pt idx="75">
                  <c:v>0.20918701839999998</c:v>
                </c:pt>
                <c:pt idx="76">
                  <c:v>0.20118909679999999</c:v>
                </c:pt>
                <c:pt idx="77">
                  <c:v>0.19443223199999998</c:v>
                </c:pt>
                <c:pt idx="78">
                  <c:v>0.18836484319999999</c:v>
                </c:pt>
                <c:pt idx="79">
                  <c:v>0.17974639319999999</c:v>
                </c:pt>
                <c:pt idx="80">
                  <c:v>0.17209320959999999</c:v>
                </c:pt>
                <c:pt idx="81">
                  <c:v>0.16478476399999997</c:v>
                </c:pt>
                <c:pt idx="82">
                  <c:v>0.15830368959999999</c:v>
                </c:pt>
                <c:pt idx="83">
                  <c:v>0.14796154959999999</c:v>
                </c:pt>
                <c:pt idx="84">
                  <c:v>0.14272153199999998</c:v>
                </c:pt>
                <c:pt idx="85">
                  <c:v>0.1374125668</c:v>
                </c:pt>
                <c:pt idx="86">
                  <c:v>0.13258623480000001</c:v>
                </c:pt>
                <c:pt idx="87">
                  <c:v>0.12727726959999999</c:v>
                </c:pt>
                <c:pt idx="88">
                  <c:v>0.12927675</c:v>
                </c:pt>
                <c:pt idx="89">
                  <c:v>0.1253467368</c:v>
                </c:pt>
                <c:pt idx="90">
                  <c:v>0.12114093319999999</c:v>
                </c:pt>
                <c:pt idx="91">
                  <c:v>0.11397038280000001</c:v>
                </c:pt>
                <c:pt idx="92">
                  <c:v>3.0130101199999999E-2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E5-49A2-95F2-24703CAEC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37600"/>
        <c:axId val="482823360"/>
      </c:scatterChart>
      <c:valAx>
        <c:axId val="196537600"/>
        <c:scaling>
          <c:orientation val="minMax"/>
          <c:max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</a:rPr>
                  <a:t>Cumulative</a:t>
                </a:r>
                <a:r>
                  <a:rPr lang="en-US" sz="1800" b="1" baseline="0">
                    <a:solidFill>
                      <a:sysClr val="windowText" lastClr="000000"/>
                    </a:solidFill>
                  </a:rPr>
                  <a:t> CH</a:t>
                </a:r>
                <a:r>
                  <a:rPr lang="en-US" sz="1800" b="1" baseline="-25000">
                    <a:solidFill>
                      <a:sysClr val="windowText" lastClr="000000"/>
                    </a:solidFill>
                  </a:rPr>
                  <a:t>4</a:t>
                </a:r>
                <a:r>
                  <a:rPr lang="en-US" sz="1800" b="1" baseline="0">
                    <a:solidFill>
                      <a:sysClr val="windowText" lastClr="000000"/>
                    </a:solidFill>
                  </a:rPr>
                  <a:t> (mmol)</a:t>
                </a:r>
                <a:endParaRPr lang="en-US" sz="18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8187171868605047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23360"/>
        <c:crosses val="autoZero"/>
        <c:crossBetween val="midCat"/>
      </c:valAx>
      <c:valAx>
        <c:axId val="482823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baseline="0">
                    <a:solidFill>
                      <a:sysClr val="windowText" lastClr="000000"/>
                    </a:solidFill>
                  </a:rPr>
                  <a:t>Pressure (MPa) </a:t>
                </a:r>
                <a:endParaRPr lang="en-US" sz="18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6.1690870327480258E-3"/>
              <c:y val="0.161703849518810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37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631371</xdr:colOff>
      <xdr:row>6</xdr:row>
      <xdr:rowOff>146956</xdr:rowOff>
    </xdr:from>
    <xdr:to>
      <xdr:col>14</xdr:col>
      <xdr:colOff>421822</xdr:colOff>
      <xdr:row>30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0.57224</cdr:x>
      <cdr:y>0.12465</cdr:y>
    </cdr:from>
    <cdr:to>
      <cdr:x>0.82412</cdr:x>
      <cdr:y>0.26062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1335212-C15B-4635-8C7F-66E049ED3598}"/>
            </a:ext>
          </a:extLst>
        </cdr:cNvPr>
        <cdr:cNvSpPr txBox="1"/>
      </cdr:nvSpPr>
      <cdr:spPr>
        <a:xfrm xmlns:a="http://schemas.openxmlformats.org/drawingml/2006/main">
          <a:off x="4365172" y="538844"/>
          <a:ext cx="1921329" cy="58782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With </a:t>
          </a:r>
          <a:r>
            <a:rPr lang="en-US" sz="1400" baseline="0">
              <a:solidFill>
                <a:sysClr val="windowText" lastClr="000000"/>
              </a:solidFill>
            </a:rPr>
            <a:t>3.5 wt% NaCl as the initial pore fluid</a:t>
          </a:r>
          <a:endParaRPr lang="en-US" sz="1400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443594</xdr:colOff>
      <xdr:row>23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0.67927</cdr:x>
      <cdr:y>0.04659</cdr:y>
    </cdr:from>
    <cdr:to>
      <cdr:x>0.93115</cdr:x>
      <cdr:y>0.18256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1335212-C15B-4635-8C7F-66E049ED3598}"/>
            </a:ext>
          </a:extLst>
        </cdr:cNvPr>
        <cdr:cNvSpPr txBox="1"/>
      </cdr:nvSpPr>
      <cdr:spPr>
        <a:xfrm xmlns:a="http://schemas.openxmlformats.org/drawingml/2006/main">
          <a:off x="5181569" y="201404"/>
          <a:ext cx="1921382" cy="5877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ysClr val="windowText" lastClr="000000"/>
              </a:solidFill>
            </a:rPr>
            <a:t>With </a:t>
          </a:r>
          <a:r>
            <a:rPr lang="en-US" sz="1400" baseline="0">
              <a:solidFill>
                <a:sysClr val="windowText" lastClr="000000"/>
              </a:solidFill>
            </a:rPr>
            <a:t>3.5 wt% NaCl as the initial pore fluid</a:t>
          </a:r>
          <a:endParaRPr lang="en-US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0.17695</cdr:x>
      <cdr:y>0.0277</cdr:y>
    </cdr:from>
    <cdr:to>
      <cdr:x>0.54656</cdr:x>
      <cdr:y>0.09569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7839120E-FE54-4689-8BE0-F3108370AC0B}"/>
            </a:ext>
          </a:extLst>
        </cdr:cNvPr>
        <cdr:cNvSpPr txBox="1"/>
      </cdr:nvSpPr>
      <cdr:spPr>
        <a:xfrm xmlns:a="http://schemas.openxmlformats.org/drawingml/2006/main">
          <a:off x="1349829" y="119743"/>
          <a:ext cx="2819400" cy="29391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ysClr val="windowText" lastClr="000000"/>
              </a:solidFill>
            </a:rPr>
            <a:t>Temperature is constant</a:t>
          </a:r>
          <a:r>
            <a:rPr lang="en-US" sz="1600" baseline="0">
              <a:solidFill>
                <a:sysClr val="windowText" lastClr="000000"/>
              </a:solidFill>
            </a:rPr>
            <a:t> at 6 °C</a:t>
          </a:r>
          <a:endParaRPr lang="en-US" sz="16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0.22619</cdr:x>
      <cdr:y>0.17375</cdr:y>
    </cdr:from>
    <cdr:to>
      <cdr:x>0.53371</cdr:x>
      <cdr:y>0.35253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4073E626-5FD1-4839-860D-E0043916A7A7}"/>
            </a:ext>
          </a:extLst>
        </cdr:cNvPr>
        <cdr:cNvSpPr txBox="1"/>
      </cdr:nvSpPr>
      <cdr:spPr>
        <a:xfrm xmlns:a="http://schemas.openxmlformats.org/drawingml/2006/main">
          <a:off x="1725385" y="751115"/>
          <a:ext cx="2345872" cy="7728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400"/>
            <a:t>At</a:t>
          </a:r>
          <a:r>
            <a:rPr lang="en-US" sz="1400" baseline="0"/>
            <a:t> isothermal condition, this is the corresponding pressure at the phase boundary.</a:t>
          </a:r>
          <a:endParaRPr lang="en-US" sz="1400"/>
        </a:p>
      </cdr:txBody>
    </cdr:sp>
  </cdr:relSizeAnchor>
  <cdr:relSizeAnchor xmlns:cdr="http://schemas.openxmlformats.org/drawingml/2006/chartDrawing">
    <cdr:from>
      <cdr:x>0.3482</cdr:x>
      <cdr:y>0.35253</cdr:y>
    </cdr:from>
    <cdr:to>
      <cdr:x>0.37995</cdr:x>
      <cdr:y>0.49858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xmlns="" id="{95E66BE6-3B13-43BC-A519-FD1E461BDF3B}"/>
            </a:ext>
          </a:extLst>
        </cdr:cNvPr>
        <cdr:cNvCxnSpPr>
          <a:stCxn xmlns:a="http://schemas.openxmlformats.org/drawingml/2006/main" id="5" idx="2"/>
        </cdr:cNvCxnSpPr>
      </cdr:nvCxnSpPr>
      <cdr:spPr>
        <a:xfrm xmlns:a="http://schemas.openxmlformats.org/drawingml/2006/main" flipH="1">
          <a:off x="2656115" y="1524001"/>
          <a:ext cx="242206" cy="63137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0.37032</cdr:x>
      <cdr:y>0.10072</cdr:y>
    </cdr:from>
    <cdr:to>
      <cdr:x>0.37995</cdr:x>
      <cdr:y>0.17375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xmlns="" id="{6EEFE158-2B97-4482-9998-534593A614C2}"/>
            </a:ext>
          </a:extLst>
        </cdr:cNvPr>
        <cdr:cNvCxnSpPr>
          <a:stCxn xmlns:a="http://schemas.openxmlformats.org/drawingml/2006/main" id="5" idx="0"/>
        </cdr:cNvCxnSpPr>
      </cdr:nvCxnSpPr>
      <cdr:spPr>
        <a:xfrm xmlns:a="http://schemas.openxmlformats.org/drawingml/2006/main" flipH="1" flipV="1">
          <a:off x="2824843" y="435429"/>
          <a:ext cx="73478" cy="31568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443594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4"/>
  <sheetViews>
    <sheetView tabSelected="1" topLeftCell="U1" workbookViewId="0">
      <pane ySplit="1" topLeftCell="A139" activePane="bottomLeft" state="frozen"/>
      <selection activeCell="B1" sqref="B1"/>
      <selection pane="bottomLeft" activeCell="R1" sqref="R1:AE174"/>
    </sheetView>
  </sheetViews>
  <sheetFormatPr defaultRowHeight="15" x14ac:dyDescent="0.25"/>
  <cols>
    <col min="1" max="1" width="16.140625" customWidth="1"/>
    <col min="2" max="2" width="13.7109375" customWidth="1"/>
    <col min="3" max="3" width="13.7109375" style="8" customWidth="1"/>
    <col min="4" max="4" width="19.7109375" style="15" customWidth="1"/>
    <col min="5" max="5" width="15.85546875" customWidth="1"/>
    <col min="6" max="6" width="23.28515625" customWidth="1"/>
    <col min="7" max="7" width="9.140625" style="17"/>
    <col min="8" max="8" width="21.42578125" customWidth="1"/>
    <col min="9" max="9" width="21.42578125" style="17" customWidth="1"/>
    <col min="10" max="10" width="24.85546875" customWidth="1"/>
    <col min="11" max="11" width="20.140625" style="17" customWidth="1"/>
    <col min="12" max="12" width="23.7109375" style="8" customWidth="1"/>
    <col min="13" max="13" width="16.42578125" style="17" customWidth="1"/>
    <col min="14" max="14" width="10.5703125" customWidth="1"/>
    <col min="15" max="15" width="22.28515625" customWidth="1"/>
    <col min="16" max="16" width="22.42578125" customWidth="1"/>
    <col min="17" max="17" width="26" customWidth="1"/>
    <col min="18" max="18" width="31.42578125" customWidth="1"/>
    <col min="19" max="19" width="31.140625" customWidth="1"/>
    <col min="20" max="20" width="32.5703125" customWidth="1"/>
    <col min="21" max="21" width="25.140625" customWidth="1"/>
    <col min="22" max="22" width="13.42578125" customWidth="1"/>
    <col min="23" max="23" width="24.85546875" customWidth="1"/>
    <col min="24" max="24" width="17" customWidth="1"/>
    <col min="25" max="25" width="14.85546875" customWidth="1"/>
    <col min="26" max="26" width="18.140625" customWidth="1"/>
    <col min="27" max="27" width="20" customWidth="1"/>
    <col min="28" max="28" width="15.85546875" customWidth="1"/>
  </cols>
  <sheetData>
    <row r="1" spans="1:33" x14ac:dyDescent="0.25">
      <c r="A1" s="2" t="s">
        <v>0</v>
      </c>
      <c r="B1" s="3">
        <v>8.3144621000000001</v>
      </c>
      <c r="C1" s="1"/>
      <c r="D1" s="14" t="s">
        <v>5</v>
      </c>
      <c r="E1" s="9" t="s">
        <v>6</v>
      </c>
      <c r="F1" s="9" t="s">
        <v>7</v>
      </c>
      <c r="G1" s="16" t="s">
        <v>8</v>
      </c>
      <c r="H1" s="9" t="s">
        <v>9</v>
      </c>
      <c r="I1" s="16" t="s">
        <v>31</v>
      </c>
      <c r="J1" s="9" t="s">
        <v>34</v>
      </c>
      <c r="K1" s="16" t="s">
        <v>33</v>
      </c>
      <c r="L1" s="9" t="s">
        <v>32</v>
      </c>
      <c r="M1" s="16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  <c r="AC1" s="9" t="s">
        <v>26</v>
      </c>
      <c r="AD1" s="9" t="s">
        <v>27</v>
      </c>
      <c r="AE1" s="9" t="s">
        <v>28</v>
      </c>
      <c r="AF1" s="9" t="s">
        <v>29</v>
      </c>
      <c r="AG1" s="9" t="s">
        <v>30</v>
      </c>
    </row>
    <row r="2" spans="1:33" x14ac:dyDescent="0.25">
      <c r="A2" s="4" t="s">
        <v>1</v>
      </c>
      <c r="B2" s="5">
        <v>242.084565</v>
      </c>
      <c r="C2" s="1"/>
      <c r="D2" s="15">
        <v>42577.550694722224</v>
      </c>
      <c r="E2" s="12">
        <f>D2-(115*365+29)-365</f>
        <v>208.55069472222385</v>
      </c>
      <c r="F2" s="8">
        <v>0</v>
      </c>
      <c r="G2" s="17">
        <v>30</v>
      </c>
      <c r="H2">
        <f>G2</f>
        <v>30</v>
      </c>
      <c r="I2" s="17">
        <v>1706.575</v>
      </c>
      <c r="J2" s="10">
        <f>I2*0.00689476</f>
        <v>11.766425047</v>
      </c>
      <c r="K2" s="17">
        <v>1616.31</v>
      </c>
      <c r="L2" s="10">
        <f>K2*0.00689476</f>
        <v>11.1440695356</v>
      </c>
      <c r="M2" s="17">
        <v>24.94</v>
      </c>
      <c r="N2" s="11">
        <f>(101325*(G2/1000000))/($B$1*(M2+273.15))</f>
        <v>1.2264682278003609E-3</v>
      </c>
      <c r="O2" s="13">
        <f>N2</f>
        <v>1.2264682278003609E-3</v>
      </c>
      <c r="P2">
        <f>O2*1000</f>
        <v>1.2264682278003609</v>
      </c>
      <c r="R2" s="13">
        <f>O2</f>
        <v>1.2264682278003609E-3</v>
      </c>
      <c r="S2">
        <v>0</v>
      </c>
      <c r="T2">
        <f>S2*1000</f>
        <v>0</v>
      </c>
      <c r="U2" s="13">
        <f>$R$174-R2</f>
        <v>0.10160783810709947</v>
      </c>
      <c r="V2" s="11">
        <f>(U2*1000000)*($B$1/1000000)*($B$5+273.15)/J2</f>
        <v>20.042618895550618</v>
      </c>
      <c r="W2" s="13">
        <f>$S$174-S2</f>
        <v>0.1118165733263464</v>
      </c>
      <c r="X2">
        <f>W2*124</f>
        <v>13.865255092466953</v>
      </c>
      <c r="Y2">
        <f>X2/0.91</f>
        <v>15.236544057655991</v>
      </c>
      <c r="Z2">
        <f>108*($W$2-W2)</f>
        <v>0</v>
      </c>
      <c r="AA2">
        <f>Z2/0.9998</f>
        <v>0</v>
      </c>
      <c r="AB2" s="13">
        <f>$B$4-V2-Y2</f>
        <v>52.597534141793389</v>
      </c>
      <c r="AC2" s="18">
        <f>AB2/$B$4</f>
        <v>0.59853790459298084</v>
      </c>
      <c r="AD2" s="18">
        <f>Y2/$B$4</f>
        <v>0.17338548854634772</v>
      </c>
      <c r="AE2" s="18">
        <f>V2/$B$4</f>
        <v>0.22807660686067138</v>
      </c>
    </row>
    <row r="3" spans="1:33" x14ac:dyDescent="0.25">
      <c r="A3" s="4" t="s">
        <v>2</v>
      </c>
      <c r="B3" s="5">
        <v>0.36299999999999999</v>
      </c>
      <c r="C3" s="1"/>
      <c r="D3" s="15">
        <v>42577.615302673614</v>
      </c>
      <c r="E3" s="12">
        <f>D3-(115*365+29)-365</f>
        <v>208.61530267361377</v>
      </c>
      <c r="F3" s="10">
        <f>(E3-E2)*24</f>
        <v>1.550590833358001</v>
      </c>
      <c r="G3" s="17">
        <v>34</v>
      </c>
      <c r="H3">
        <f>H2+G3</f>
        <v>64</v>
      </c>
      <c r="I3" s="17">
        <v>1662.2760000000001</v>
      </c>
      <c r="J3" s="10">
        <f t="shared" ref="J3:J174" si="0">I3*0.00689476</f>
        <v>11.46099407376</v>
      </c>
      <c r="K3" s="17">
        <v>1564.6179999999999</v>
      </c>
      <c r="L3" s="10">
        <f t="shared" ref="L3:L174" si="1">K3*0.00689476</f>
        <v>10.787665601679999</v>
      </c>
      <c r="M3" s="17">
        <v>24.698</v>
      </c>
      <c r="N3" s="11">
        <f t="shared" ref="N3:N10" si="2">(101325*(G3/1000000))/($B$1*(M3+273.15))</f>
        <v>1.3911266906666403E-3</v>
      </c>
      <c r="O3" s="13">
        <f>O2+N3</f>
        <v>2.6175949184670012E-3</v>
      </c>
      <c r="P3" s="8">
        <f t="shared" ref="P3:P9" si="3">O3*1000</f>
        <v>2.6175949184670011</v>
      </c>
      <c r="Q3" s="11">
        <f>N3/F3*1000</f>
        <v>0.89715910912099173</v>
      </c>
      <c r="R3" s="13">
        <f t="shared" ref="R3:R30" si="4">O3</f>
        <v>2.6175949184670012E-3</v>
      </c>
      <c r="S3" s="8">
        <v>0</v>
      </c>
      <c r="T3" s="8">
        <f t="shared" ref="T3:T66" si="5">S3*1000</f>
        <v>0</v>
      </c>
      <c r="U3" s="13">
        <f t="shared" ref="U3:U66" si="6">$R$174-R3</f>
        <v>0.10021671141643283</v>
      </c>
      <c r="V3" s="11">
        <f t="shared" ref="V3:V66" si="7">(U3*1000000)*($B$1/1000000)*($B$5+273.15)/J3</f>
        <v>20.295027756048736</v>
      </c>
      <c r="W3" s="13">
        <f t="shared" ref="W3:W66" si="8">$S$174-S3</f>
        <v>0.1118165733263464</v>
      </c>
      <c r="X3" s="8">
        <f t="shared" ref="X3:X66" si="9">W3*124</f>
        <v>13.865255092466953</v>
      </c>
      <c r="Y3" s="8">
        <f t="shared" ref="Y3:Y66" si="10">X3/0.91</f>
        <v>15.236544057655991</v>
      </c>
      <c r="Z3" s="8">
        <f t="shared" ref="Z3:Z66" si="11">108*($W$2-W3)</f>
        <v>0</v>
      </c>
      <c r="AA3" s="8">
        <f t="shared" ref="AA3:AA66" si="12">Z3/0.9998</f>
        <v>0</v>
      </c>
      <c r="AB3" s="13">
        <f t="shared" ref="AB3:AB66" si="13">$B$4-V3-Y3</f>
        <v>52.345125281295267</v>
      </c>
      <c r="AC3" s="18">
        <f t="shared" ref="AC3:AC66" si="14">AB3/$B$4</f>
        <v>0.59566559749858417</v>
      </c>
      <c r="AD3" s="18">
        <f t="shared" ref="AD3:AD66" si="15">Y3/$B$4</f>
        <v>0.17338548854634772</v>
      </c>
      <c r="AE3" s="18">
        <f t="shared" ref="AE3:AE66" si="16">V3/$B$4</f>
        <v>0.23094891395506809</v>
      </c>
    </row>
    <row r="4" spans="1:33" x14ac:dyDescent="0.25">
      <c r="A4" s="4" t="s">
        <v>3</v>
      </c>
      <c r="B4" s="5">
        <f>B2*B3</f>
        <v>87.876697094999997</v>
      </c>
      <c r="C4" s="1"/>
      <c r="D4" s="15">
        <v>42577.616992557872</v>
      </c>
      <c r="E4" s="12">
        <f t="shared" ref="E4:E9" si="17">D4-(115*365+29)-365</f>
        <v>208.61699255787244</v>
      </c>
      <c r="F4" s="10">
        <f t="shared" ref="F4:F9" si="18">(E4-E3)*24</f>
        <v>4.055722220800817E-2</v>
      </c>
      <c r="G4" s="17">
        <v>34</v>
      </c>
      <c r="H4" s="8">
        <f t="shared" ref="H4:H27" si="19">H3+G4</f>
        <v>98</v>
      </c>
      <c r="I4" s="17">
        <v>1618.96</v>
      </c>
      <c r="J4" s="10">
        <f t="shared" si="0"/>
        <v>11.162340649599999</v>
      </c>
      <c r="K4" s="17">
        <v>1564.25</v>
      </c>
      <c r="L4" s="10">
        <f t="shared" si="1"/>
        <v>10.785128329999999</v>
      </c>
      <c r="M4" s="17">
        <v>24.698</v>
      </c>
      <c r="N4" s="11">
        <f t="shared" si="2"/>
        <v>1.3911266906666403E-3</v>
      </c>
      <c r="O4" s="13">
        <f t="shared" ref="O4:O10" si="20">O3+N4</f>
        <v>4.0087216091336418E-3</v>
      </c>
      <c r="P4" s="8">
        <f t="shared" si="3"/>
        <v>4.0087216091336417</v>
      </c>
      <c r="Q4" s="11">
        <f t="shared" ref="Q4:Q9" si="21">N4/F4*1000</f>
        <v>34.300344425263852</v>
      </c>
      <c r="R4" s="13">
        <f t="shared" si="4"/>
        <v>4.0087216091336418E-3</v>
      </c>
      <c r="S4" s="8">
        <v>0</v>
      </c>
      <c r="T4" s="8">
        <f t="shared" si="5"/>
        <v>0</v>
      </c>
      <c r="U4" s="13">
        <f t="shared" si="6"/>
        <v>9.8825584725766191E-2</v>
      </c>
      <c r="V4" s="11">
        <f t="shared" si="7"/>
        <v>20.548773765104173</v>
      </c>
      <c r="W4" s="13">
        <f t="shared" si="8"/>
        <v>0.1118165733263464</v>
      </c>
      <c r="X4" s="8">
        <f t="shared" si="9"/>
        <v>13.865255092466953</v>
      </c>
      <c r="Y4" s="8">
        <f t="shared" si="10"/>
        <v>15.236544057655991</v>
      </c>
      <c r="Z4" s="8">
        <f t="shared" si="11"/>
        <v>0</v>
      </c>
      <c r="AA4" s="8">
        <f t="shared" si="12"/>
        <v>0</v>
      </c>
      <c r="AB4" s="13">
        <f t="shared" si="13"/>
        <v>52.091379272239834</v>
      </c>
      <c r="AC4" s="18">
        <f t="shared" si="14"/>
        <v>0.59277807421375794</v>
      </c>
      <c r="AD4" s="18">
        <f t="shared" si="15"/>
        <v>0.17338548854634772</v>
      </c>
      <c r="AE4" s="18">
        <f t="shared" si="16"/>
        <v>0.23383643723989433</v>
      </c>
    </row>
    <row r="5" spans="1:33" ht="15.75" thickBot="1" x14ac:dyDescent="0.3">
      <c r="A5" s="6" t="s">
        <v>4</v>
      </c>
      <c r="B5" s="7">
        <v>6</v>
      </c>
      <c r="C5" s="1"/>
      <c r="D5" s="15">
        <v>42577.619203379632</v>
      </c>
      <c r="E5" s="12">
        <f t="shared" si="17"/>
        <v>208.61920337963238</v>
      </c>
      <c r="F5" s="10">
        <f t="shared" si="18"/>
        <v>5.3059722238685936E-2</v>
      </c>
      <c r="G5" s="17">
        <v>17</v>
      </c>
      <c r="H5" s="8">
        <f t="shared" si="19"/>
        <v>115</v>
      </c>
      <c r="I5" s="17">
        <v>1577.55</v>
      </c>
      <c r="J5" s="10">
        <f t="shared" si="0"/>
        <v>10.876828637999999</v>
      </c>
      <c r="K5" s="17">
        <v>1503.51</v>
      </c>
      <c r="L5" s="10">
        <f t="shared" si="1"/>
        <v>10.3663406076</v>
      </c>
      <c r="M5" s="17">
        <v>24.83</v>
      </c>
      <c r="N5" s="11">
        <f t="shared" si="2"/>
        <v>6.952552227694435E-4</v>
      </c>
      <c r="O5" s="13">
        <f t="shared" si="20"/>
        <v>4.703976831903085E-3</v>
      </c>
      <c r="P5" s="8">
        <f t="shared" si="3"/>
        <v>4.703976831903085</v>
      </c>
      <c r="Q5" s="11">
        <f t="shared" si="21"/>
        <v>13.103257865577964</v>
      </c>
      <c r="R5" s="13">
        <f t="shared" si="4"/>
        <v>4.703976831903085E-3</v>
      </c>
      <c r="S5" s="8">
        <v>0</v>
      </c>
      <c r="T5" s="8">
        <f t="shared" si="5"/>
        <v>0</v>
      </c>
      <c r="U5" s="13">
        <f t="shared" si="6"/>
        <v>9.8130329502996744E-2</v>
      </c>
      <c r="V5" s="11">
        <f t="shared" si="7"/>
        <v>20.939811166858959</v>
      </c>
      <c r="W5" s="13">
        <f t="shared" si="8"/>
        <v>0.1118165733263464</v>
      </c>
      <c r="X5" s="8">
        <f t="shared" si="9"/>
        <v>13.865255092466953</v>
      </c>
      <c r="Y5" s="8">
        <f t="shared" si="10"/>
        <v>15.236544057655991</v>
      </c>
      <c r="Z5" s="8">
        <f t="shared" si="11"/>
        <v>0</v>
      </c>
      <c r="AA5" s="8">
        <f t="shared" si="12"/>
        <v>0</v>
      </c>
      <c r="AB5" s="13">
        <f t="shared" si="13"/>
        <v>51.700341870485047</v>
      </c>
      <c r="AC5" s="18">
        <f t="shared" si="14"/>
        <v>0.58832823239355325</v>
      </c>
      <c r="AD5" s="18">
        <f t="shared" si="15"/>
        <v>0.17338548854634772</v>
      </c>
      <c r="AE5" s="18">
        <f t="shared" si="16"/>
        <v>0.238286279060099</v>
      </c>
    </row>
    <row r="6" spans="1:33" x14ac:dyDescent="0.25">
      <c r="D6" s="15">
        <v>42577.621379201388</v>
      </c>
      <c r="E6" s="12">
        <f t="shared" si="17"/>
        <v>208.62137920138775</v>
      </c>
      <c r="F6" s="10">
        <f t="shared" si="18"/>
        <v>5.2219722128938884E-2</v>
      </c>
      <c r="G6" s="17">
        <v>24</v>
      </c>
      <c r="H6" s="8">
        <f t="shared" si="19"/>
        <v>139</v>
      </c>
      <c r="I6" s="17">
        <v>1537.83</v>
      </c>
      <c r="J6" s="10">
        <f t="shared" si="0"/>
        <v>10.602968770799999</v>
      </c>
      <c r="K6" s="17">
        <v>1503.94</v>
      </c>
      <c r="L6" s="10">
        <f t="shared" si="1"/>
        <v>10.3693053544</v>
      </c>
      <c r="M6" s="17">
        <v>24.83</v>
      </c>
      <c r="N6" s="11">
        <f t="shared" si="2"/>
        <v>9.8153678508627299E-4</v>
      </c>
      <c r="O6" s="13">
        <f t="shared" si="20"/>
        <v>5.6855136169893577E-3</v>
      </c>
      <c r="P6" s="8">
        <f t="shared" si="3"/>
        <v>5.6855136169893576</v>
      </c>
      <c r="Q6" s="11">
        <f t="shared" si="21"/>
        <v>18.796285102067397</v>
      </c>
      <c r="R6" s="13">
        <f t="shared" si="4"/>
        <v>5.6855136169893577E-3</v>
      </c>
      <c r="S6" s="8">
        <v>0</v>
      </c>
      <c r="T6" s="8">
        <f t="shared" si="5"/>
        <v>0</v>
      </c>
      <c r="U6" s="13">
        <f t="shared" si="6"/>
        <v>9.7148792717910479E-2</v>
      </c>
      <c r="V6" s="11">
        <f t="shared" si="7"/>
        <v>21.2657995457824</v>
      </c>
      <c r="W6" s="13">
        <f t="shared" si="8"/>
        <v>0.1118165733263464</v>
      </c>
      <c r="X6" s="8">
        <f t="shared" si="9"/>
        <v>13.865255092466953</v>
      </c>
      <c r="Y6" s="8">
        <f t="shared" si="10"/>
        <v>15.236544057655991</v>
      </c>
      <c r="Z6" s="8">
        <f t="shared" si="11"/>
        <v>0</v>
      </c>
      <c r="AA6" s="8">
        <f t="shared" si="12"/>
        <v>0</v>
      </c>
      <c r="AB6" s="13">
        <f t="shared" si="13"/>
        <v>51.374353491561607</v>
      </c>
      <c r="AC6" s="18">
        <f t="shared" si="14"/>
        <v>0.58461862120310282</v>
      </c>
      <c r="AD6" s="18">
        <f t="shared" si="15"/>
        <v>0.17338548854634772</v>
      </c>
      <c r="AE6" s="18">
        <f t="shared" si="16"/>
        <v>0.24199589025054949</v>
      </c>
    </row>
    <row r="7" spans="1:33" x14ac:dyDescent="0.25">
      <c r="D7" s="15">
        <v>42577.62416861111</v>
      </c>
      <c r="E7" s="12">
        <f t="shared" si="17"/>
        <v>208.62416861110978</v>
      </c>
      <c r="F7" s="10">
        <f t="shared" si="18"/>
        <v>6.6945833328645676E-2</v>
      </c>
      <c r="G7" s="17">
        <v>25</v>
      </c>
      <c r="H7" s="8">
        <f t="shared" si="19"/>
        <v>164</v>
      </c>
      <c r="I7" s="17">
        <v>1499.39</v>
      </c>
      <c r="J7" s="10">
        <f t="shared" si="0"/>
        <v>10.337934196400001</v>
      </c>
      <c r="K7" s="17">
        <v>1468.31</v>
      </c>
      <c r="L7" s="10">
        <f t="shared" si="1"/>
        <v>10.123645055599999</v>
      </c>
      <c r="M7" s="17">
        <v>24.7</v>
      </c>
      <c r="N7" s="11">
        <f t="shared" si="2"/>
        <v>1.0228804040764634E-3</v>
      </c>
      <c r="O7" s="13">
        <f t="shared" si="20"/>
        <v>6.7083940210658213E-3</v>
      </c>
      <c r="P7" s="8">
        <f t="shared" si="3"/>
        <v>6.7083940210658213</v>
      </c>
      <c r="Q7" s="11">
        <f t="shared" si="21"/>
        <v>15.279224310421418</v>
      </c>
      <c r="R7" s="13">
        <f t="shared" si="4"/>
        <v>6.7083940210658213E-3</v>
      </c>
      <c r="S7" s="8">
        <v>0</v>
      </c>
      <c r="T7" s="8">
        <f t="shared" si="5"/>
        <v>0</v>
      </c>
      <c r="U7" s="13">
        <f t="shared" si="6"/>
        <v>9.6125912313834008E-2</v>
      </c>
      <c r="V7" s="11">
        <f t="shared" si="7"/>
        <v>21.581344698857595</v>
      </c>
      <c r="W7" s="13">
        <f t="shared" si="8"/>
        <v>0.1118165733263464</v>
      </c>
      <c r="X7" s="8">
        <f t="shared" si="9"/>
        <v>13.865255092466953</v>
      </c>
      <c r="Y7" s="8">
        <f t="shared" si="10"/>
        <v>15.236544057655991</v>
      </c>
      <c r="Z7" s="8">
        <f t="shared" si="11"/>
        <v>0</v>
      </c>
      <c r="AA7" s="8">
        <f t="shared" si="12"/>
        <v>0</v>
      </c>
      <c r="AB7" s="13">
        <f t="shared" si="13"/>
        <v>51.058808338486415</v>
      </c>
      <c r="AC7" s="18">
        <f t="shared" si="14"/>
        <v>0.5810278495479726</v>
      </c>
      <c r="AD7" s="18">
        <f t="shared" si="15"/>
        <v>0.17338548854634772</v>
      </c>
      <c r="AE7" s="18">
        <f t="shared" si="16"/>
        <v>0.24558666190567977</v>
      </c>
    </row>
    <row r="8" spans="1:33" x14ac:dyDescent="0.25">
      <c r="D8" s="15">
        <v>42577.627559895831</v>
      </c>
      <c r="E8" s="12">
        <f t="shared" si="17"/>
        <v>208.62755989583093</v>
      </c>
      <c r="F8" s="10">
        <f t="shared" si="18"/>
        <v>8.139083330752328E-2</v>
      </c>
      <c r="G8" s="17">
        <v>25</v>
      </c>
      <c r="H8" s="8">
        <f t="shared" si="19"/>
        <v>189</v>
      </c>
      <c r="I8" s="17">
        <v>1462.15</v>
      </c>
      <c r="J8" s="10">
        <f t="shared" si="0"/>
        <v>10.081173334000001</v>
      </c>
      <c r="K8" s="17">
        <v>1470.32</v>
      </c>
      <c r="L8" s="10">
        <f t="shared" si="1"/>
        <v>10.137503523199999</v>
      </c>
      <c r="M8" s="17">
        <v>24.86</v>
      </c>
      <c r="N8" s="11">
        <f t="shared" si="2"/>
        <v>1.0223312249729023E-3</v>
      </c>
      <c r="O8" s="13">
        <f t="shared" si="20"/>
        <v>7.7307252460387232E-3</v>
      </c>
      <c r="P8" s="8">
        <f t="shared" si="3"/>
        <v>7.7307252460387232</v>
      </c>
      <c r="Q8" s="11">
        <f t="shared" si="21"/>
        <v>12.560766162820503</v>
      </c>
      <c r="R8" s="13">
        <f t="shared" si="4"/>
        <v>7.7307252460387232E-3</v>
      </c>
      <c r="S8" s="8">
        <v>0</v>
      </c>
      <c r="T8" s="8">
        <f t="shared" si="5"/>
        <v>0</v>
      </c>
      <c r="U8" s="13">
        <f t="shared" si="6"/>
        <v>9.5103581088861106E-2</v>
      </c>
      <c r="V8" s="11">
        <f t="shared" si="7"/>
        <v>21.895636706654258</v>
      </c>
      <c r="W8" s="13">
        <f t="shared" si="8"/>
        <v>0.1118165733263464</v>
      </c>
      <c r="X8" s="8">
        <f t="shared" si="9"/>
        <v>13.865255092466953</v>
      </c>
      <c r="Y8" s="8">
        <f t="shared" si="10"/>
        <v>15.236544057655991</v>
      </c>
      <c r="Z8" s="8">
        <f t="shared" si="11"/>
        <v>0</v>
      </c>
      <c r="AA8" s="8">
        <f t="shared" si="12"/>
        <v>0</v>
      </c>
      <c r="AB8" s="13">
        <f t="shared" si="13"/>
        <v>50.744516330689748</v>
      </c>
      <c r="AC8" s="18">
        <f t="shared" si="14"/>
        <v>0.57745133816114946</v>
      </c>
      <c r="AD8" s="18">
        <f t="shared" si="15"/>
        <v>0.17338548854634772</v>
      </c>
      <c r="AE8" s="18">
        <f t="shared" si="16"/>
        <v>0.24916317329250276</v>
      </c>
    </row>
    <row r="9" spans="1:33" x14ac:dyDescent="0.25">
      <c r="D9" s="15">
        <v>42577.631390995368</v>
      </c>
      <c r="E9" s="12">
        <f t="shared" si="17"/>
        <v>208.63139099536784</v>
      </c>
      <c r="F9" s="10">
        <f t="shared" si="18"/>
        <v>9.1946388885844499E-2</v>
      </c>
      <c r="G9" s="17">
        <v>25</v>
      </c>
      <c r="H9" s="8">
        <f t="shared" si="19"/>
        <v>214</v>
      </c>
      <c r="I9" s="17">
        <v>1426.34</v>
      </c>
      <c r="J9" s="10">
        <f t="shared" si="0"/>
        <v>9.8342719783999986</v>
      </c>
      <c r="K9" s="17">
        <v>1429.88</v>
      </c>
      <c r="L9" s="10">
        <f t="shared" si="1"/>
        <v>9.8586794288000004</v>
      </c>
      <c r="M9" s="17">
        <v>24.78</v>
      </c>
      <c r="N9" s="11">
        <f t="shared" si="2"/>
        <v>1.0226057407920473E-3</v>
      </c>
      <c r="O9" s="13">
        <f t="shared" si="20"/>
        <v>8.75333098683077E-3</v>
      </c>
      <c r="P9" s="8">
        <f t="shared" si="3"/>
        <v>8.75333098683077</v>
      </c>
      <c r="Q9" s="11">
        <f t="shared" si="21"/>
        <v>11.121760769328933</v>
      </c>
      <c r="R9" s="13">
        <f t="shared" si="4"/>
        <v>8.75333098683077E-3</v>
      </c>
      <c r="S9" s="8">
        <v>0</v>
      </c>
      <c r="T9" s="8">
        <f t="shared" si="5"/>
        <v>0</v>
      </c>
      <c r="U9" s="13">
        <f t="shared" si="6"/>
        <v>9.4080975348069057E-2</v>
      </c>
      <c r="V9" s="11">
        <f t="shared" si="7"/>
        <v>22.204008569504552</v>
      </c>
      <c r="W9" s="13">
        <f t="shared" si="8"/>
        <v>0.1118165733263464</v>
      </c>
      <c r="X9" s="8">
        <f t="shared" si="9"/>
        <v>13.865255092466953</v>
      </c>
      <c r="Y9" s="8">
        <f t="shared" si="10"/>
        <v>15.236544057655991</v>
      </c>
      <c r="Z9" s="8">
        <f t="shared" si="11"/>
        <v>0</v>
      </c>
      <c r="AA9" s="8">
        <f t="shared" si="12"/>
        <v>0</v>
      </c>
      <c r="AB9" s="13">
        <f t="shared" si="13"/>
        <v>50.436144467839455</v>
      </c>
      <c r="AC9" s="18">
        <f t="shared" si="14"/>
        <v>0.57394219554377368</v>
      </c>
      <c r="AD9" s="18">
        <f t="shared" si="15"/>
        <v>0.17338548854634772</v>
      </c>
      <c r="AE9" s="18">
        <f t="shared" si="16"/>
        <v>0.2526723159098786</v>
      </c>
    </row>
    <row r="10" spans="1:33" x14ac:dyDescent="0.25">
      <c r="D10" s="15">
        <v>42578.37712571759</v>
      </c>
      <c r="E10" s="12">
        <f t="shared" ref="E10:E13" si="22">D10-(115*365+29)-365</f>
        <v>209.37712571759039</v>
      </c>
      <c r="F10" s="10">
        <f t="shared" ref="F10:F13" si="23">(E10-E9)*24</f>
        <v>17.897633333341219</v>
      </c>
      <c r="G10" s="17">
        <v>23</v>
      </c>
      <c r="H10" s="8">
        <f t="shared" si="19"/>
        <v>237</v>
      </c>
      <c r="I10" s="17">
        <v>1388.37</v>
      </c>
      <c r="J10" s="10">
        <f t="shared" si="0"/>
        <v>9.572477941199999</v>
      </c>
      <c r="K10" s="17">
        <v>1338.37</v>
      </c>
      <c r="L10" s="10">
        <f t="shared" si="1"/>
        <v>9.2277399411999994</v>
      </c>
      <c r="M10" s="17">
        <v>23.17</v>
      </c>
      <c r="N10" s="11">
        <f t="shared" si="2"/>
        <v>9.4590892982532608E-4</v>
      </c>
      <c r="O10" s="13">
        <f t="shared" si="20"/>
        <v>9.6992399166560966E-3</v>
      </c>
      <c r="P10" s="8">
        <f t="shared" ref="P10:P13" si="24">O10*1000</f>
        <v>9.6992399166560972</v>
      </c>
      <c r="Q10" s="11">
        <f t="shared" ref="Q10:Q13" si="25">N10/F10*1000</f>
        <v>5.2851062048701561E-2</v>
      </c>
      <c r="R10" s="13">
        <f t="shared" si="4"/>
        <v>9.6992399166560966E-3</v>
      </c>
      <c r="S10" s="8">
        <v>0</v>
      </c>
      <c r="T10" s="8">
        <f t="shared" si="5"/>
        <v>0</v>
      </c>
      <c r="U10" s="13">
        <f t="shared" si="6"/>
        <v>9.3135066418243734E-2</v>
      </c>
      <c r="V10" s="11">
        <f t="shared" si="7"/>
        <v>22.581908563406444</v>
      </c>
      <c r="W10" s="13">
        <f t="shared" si="8"/>
        <v>0.1118165733263464</v>
      </c>
      <c r="X10" s="8">
        <f t="shared" si="9"/>
        <v>13.865255092466953</v>
      </c>
      <c r="Y10" s="8">
        <f t="shared" si="10"/>
        <v>15.236544057655991</v>
      </c>
      <c r="Z10" s="8">
        <f t="shared" si="11"/>
        <v>0</v>
      </c>
      <c r="AA10" s="8">
        <f t="shared" si="12"/>
        <v>0</v>
      </c>
      <c r="AB10" s="13">
        <f t="shared" si="13"/>
        <v>50.058244473937563</v>
      </c>
      <c r="AC10" s="18">
        <f t="shared" si="14"/>
        <v>0.56964185192146666</v>
      </c>
      <c r="AD10" s="18">
        <f t="shared" si="15"/>
        <v>0.17338548854634772</v>
      </c>
      <c r="AE10" s="18">
        <f t="shared" si="16"/>
        <v>0.25697265953218568</v>
      </c>
    </row>
    <row r="11" spans="1:33" x14ac:dyDescent="0.25">
      <c r="D11" s="15">
        <v>42578.379799363429</v>
      </c>
      <c r="E11" s="12">
        <f t="shared" si="22"/>
        <v>209.3797993634289</v>
      </c>
      <c r="F11" s="10">
        <f t="shared" si="23"/>
        <v>6.4167500124312937E-2</v>
      </c>
      <c r="G11" s="17">
        <v>22</v>
      </c>
      <c r="H11" s="8">
        <f t="shared" si="19"/>
        <v>259</v>
      </c>
      <c r="I11" s="17">
        <v>1353.88</v>
      </c>
      <c r="J11" s="10">
        <f t="shared" si="0"/>
        <v>9.3346776688000013</v>
      </c>
      <c r="K11" s="17">
        <v>1308.83</v>
      </c>
      <c r="L11" s="10">
        <f t="shared" si="1"/>
        <v>9.0240687307999998</v>
      </c>
      <c r="M11" s="17">
        <v>23.23</v>
      </c>
      <c r="N11" s="11">
        <f t="shared" ref="N11:N27" si="26">(101325*(G11/1000000))/($B$1*(M11+273.15))</f>
        <v>9.0459928791306293E-4</v>
      </c>
      <c r="O11" s="13">
        <f t="shared" ref="O11:O12" si="27">O10+N11</f>
        <v>1.0603839204569159E-2</v>
      </c>
      <c r="P11" s="8">
        <f t="shared" si="24"/>
        <v>10.603839204569159</v>
      </c>
      <c r="Q11" s="11">
        <f t="shared" si="25"/>
        <v>14.097468128890252</v>
      </c>
      <c r="R11" s="13">
        <f t="shared" si="4"/>
        <v>1.0603839204569159E-2</v>
      </c>
      <c r="S11" s="8">
        <v>0</v>
      </c>
      <c r="T11" s="8">
        <f t="shared" si="5"/>
        <v>0</v>
      </c>
      <c r="U11" s="13">
        <f t="shared" si="6"/>
        <v>9.2230467130330673E-2</v>
      </c>
      <c r="V11" s="11">
        <f t="shared" si="7"/>
        <v>22.932260806208614</v>
      </c>
      <c r="W11" s="13">
        <f t="shared" si="8"/>
        <v>0.1118165733263464</v>
      </c>
      <c r="X11" s="8">
        <f t="shared" si="9"/>
        <v>13.865255092466953</v>
      </c>
      <c r="Y11" s="8">
        <f t="shared" si="10"/>
        <v>15.236544057655991</v>
      </c>
      <c r="Z11" s="8">
        <f t="shared" si="11"/>
        <v>0</v>
      </c>
      <c r="AA11" s="8">
        <f t="shared" si="12"/>
        <v>0</v>
      </c>
      <c r="AB11" s="13">
        <f t="shared" si="13"/>
        <v>49.707892231135389</v>
      </c>
      <c r="AC11" s="18">
        <f t="shared" si="14"/>
        <v>0.56565499016648479</v>
      </c>
      <c r="AD11" s="18">
        <f t="shared" si="15"/>
        <v>0.17338548854634772</v>
      </c>
      <c r="AE11" s="18">
        <f t="shared" si="16"/>
        <v>0.26095952128716743</v>
      </c>
    </row>
    <row r="12" spans="1:33" x14ac:dyDescent="0.25">
      <c r="D12" s="15">
        <v>42578.383051724537</v>
      </c>
      <c r="E12" s="12">
        <f t="shared" si="22"/>
        <v>209.38305172453693</v>
      </c>
      <c r="F12" s="10">
        <f t="shared" si="23"/>
        <v>7.8056666592601687E-2</v>
      </c>
      <c r="G12" s="17">
        <v>23</v>
      </c>
      <c r="H12" s="8">
        <f t="shared" si="19"/>
        <v>282</v>
      </c>
      <c r="I12" s="17">
        <v>1320.21</v>
      </c>
      <c r="J12" s="10">
        <f t="shared" si="0"/>
        <v>9.1025310996000002</v>
      </c>
      <c r="K12" s="17">
        <v>1311.58</v>
      </c>
      <c r="L12" s="10">
        <f t="shared" si="1"/>
        <v>9.0430293207999988</v>
      </c>
      <c r="M12" s="17">
        <v>23.13</v>
      </c>
      <c r="N12" s="11">
        <f t="shared" si="26"/>
        <v>9.4603663455461256E-4</v>
      </c>
      <c r="O12" s="13">
        <f t="shared" si="27"/>
        <v>1.1549875839123772E-2</v>
      </c>
      <c r="P12" s="8">
        <f t="shared" si="24"/>
        <v>11.549875839123771</v>
      </c>
      <c r="Q12" s="11">
        <f t="shared" si="25"/>
        <v>12.119869779889871</v>
      </c>
      <c r="R12" s="13">
        <f t="shared" si="4"/>
        <v>1.1549875839123772E-2</v>
      </c>
      <c r="S12" s="8">
        <v>0</v>
      </c>
      <c r="T12" s="8">
        <f t="shared" si="5"/>
        <v>0</v>
      </c>
      <c r="U12" s="13">
        <f t="shared" si="6"/>
        <v>9.1284430495776059E-2</v>
      </c>
      <c r="V12" s="11">
        <f t="shared" si="7"/>
        <v>23.27589177497067</v>
      </c>
      <c r="W12" s="13">
        <f t="shared" si="8"/>
        <v>0.1118165733263464</v>
      </c>
      <c r="X12" s="8">
        <f t="shared" si="9"/>
        <v>13.865255092466953</v>
      </c>
      <c r="Y12" s="8">
        <f t="shared" si="10"/>
        <v>15.236544057655991</v>
      </c>
      <c r="Z12" s="8">
        <f t="shared" si="11"/>
        <v>0</v>
      </c>
      <c r="AA12" s="8">
        <f t="shared" si="12"/>
        <v>0</v>
      </c>
      <c r="AB12" s="13">
        <f t="shared" si="13"/>
        <v>49.364261262373333</v>
      </c>
      <c r="AC12" s="18">
        <f t="shared" si="14"/>
        <v>0.56174461369443141</v>
      </c>
      <c r="AD12" s="18">
        <f t="shared" si="15"/>
        <v>0.17338548854634772</v>
      </c>
      <c r="AE12" s="18">
        <f t="shared" si="16"/>
        <v>0.26486989775922087</v>
      </c>
    </row>
    <row r="13" spans="1:33" x14ac:dyDescent="0.25">
      <c r="D13" s="15">
        <v>42578.389151412041</v>
      </c>
      <c r="E13" s="12">
        <f t="shared" si="22"/>
        <v>209.38915141204052</v>
      </c>
      <c r="F13" s="10">
        <f t="shared" si="23"/>
        <v>0.14639250008622184</v>
      </c>
      <c r="G13" s="17">
        <v>232</v>
      </c>
      <c r="H13" s="8">
        <f t="shared" si="19"/>
        <v>514</v>
      </c>
      <c r="I13" s="17">
        <v>1287.3499999999999</v>
      </c>
      <c r="J13" s="10">
        <f t="shared" si="0"/>
        <v>8.8759692859999983</v>
      </c>
      <c r="K13" s="17">
        <v>1281.51</v>
      </c>
      <c r="L13" s="10">
        <f t="shared" si="1"/>
        <v>8.8357038875999994</v>
      </c>
      <c r="M13" s="17">
        <v>23.05</v>
      </c>
      <c r="N13" s="11">
        <f t="shared" si="26"/>
        <v>9.5452077485710333E-3</v>
      </c>
      <c r="O13" s="13">
        <f>O12+N13</f>
        <v>2.1095083587694803E-2</v>
      </c>
      <c r="P13" s="8">
        <f t="shared" si="24"/>
        <v>21.095083587694802</v>
      </c>
      <c r="Q13" s="11">
        <f t="shared" si="25"/>
        <v>65.202846750681374</v>
      </c>
      <c r="R13" s="13">
        <f t="shared" si="4"/>
        <v>2.1095083587694803E-2</v>
      </c>
      <c r="S13" s="8">
        <v>0</v>
      </c>
      <c r="T13" s="8">
        <f t="shared" si="5"/>
        <v>0</v>
      </c>
      <c r="U13" s="13">
        <f t="shared" si="6"/>
        <v>8.173922274720502E-2</v>
      </c>
      <c r="V13" s="11">
        <f t="shared" si="7"/>
        <v>21.374034357271832</v>
      </c>
      <c r="W13" s="13">
        <f t="shared" si="8"/>
        <v>0.1118165733263464</v>
      </c>
      <c r="X13" s="8">
        <f t="shared" si="9"/>
        <v>13.865255092466953</v>
      </c>
      <c r="Y13" s="8">
        <f t="shared" si="10"/>
        <v>15.236544057655991</v>
      </c>
      <c r="Z13" s="8">
        <f t="shared" si="11"/>
        <v>0</v>
      </c>
      <c r="AA13" s="8">
        <f t="shared" si="12"/>
        <v>0</v>
      </c>
      <c r="AB13" s="13">
        <f t="shared" si="13"/>
        <v>51.266118680072182</v>
      </c>
      <c r="AC13" s="18">
        <f t="shared" si="14"/>
        <v>0.58338695438963095</v>
      </c>
      <c r="AD13" s="18">
        <f t="shared" si="15"/>
        <v>0.17338548854634772</v>
      </c>
      <c r="AE13" s="18">
        <f t="shared" si="16"/>
        <v>0.24322755706402135</v>
      </c>
    </row>
    <row r="14" spans="1:33" x14ac:dyDescent="0.25">
      <c r="D14" s="15">
        <v>42578.419256284724</v>
      </c>
      <c r="E14" s="12">
        <f t="shared" ref="E14:E20" si="28">D14-(115*365+29)-365</f>
        <v>209.41925628472382</v>
      </c>
      <c r="F14" s="10">
        <f t="shared" ref="F14:F20" si="29">(E14-E13)*24</f>
        <v>0.72251694439910352</v>
      </c>
      <c r="G14" s="17">
        <v>23</v>
      </c>
      <c r="H14" s="8">
        <f t="shared" si="19"/>
        <v>537</v>
      </c>
      <c r="I14" s="17">
        <v>1179.33</v>
      </c>
      <c r="J14" s="10">
        <f t="shared" si="0"/>
        <v>8.1311973107999993</v>
      </c>
      <c r="K14" s="17">
        <v>1154.26</v>
      </c>
      <c r="L14" s="10">
        <f t="shared" si="1"/>
        <v>7.9583456775999997</v>
      </c>
      <c r="M14" s="17">
        <v>23.14</v>
      </c>
      <c r="N14" s="11">
        <f t="shared" si="26"/>
        <v>9.4600470513969627E-4</v>
      </c>
      <c r="O14" s="13">
        <f t="shared" ref="O14:O20" si="30">O13+N14</f>
        <v>2.20410882928345E-2</v>
      </c>
      <c r="P14" s="8">
        <f t="shared" ref="P14:P20" si="31">O14*1000</f>
        <v>22.041088292834502</v>
      </c>
      <c r="Q14" s="11">
        <f t="shared" ref="Q14:Q20" si="32">N14/F14*1000</f>
        <v>1.3093183661269856</v>
      </c>
      <c r="R14" s="13">
        <f t="shared" si="4"/>
        <v>2.20410882928345E-2</v>
      </c>
      <c r="S14" s="8">
        <v>0</v>
      </c>
      <c r="T14" s="8">
        <f t="shared" si="5"/>
        <v>0</v>
      </c>
      <c r="U14" s="13">
        <f t="shared" si="6"/>
        <v>8.0793218042065323E-2</v>
      </c>
      <c r="V14" s="11">
        <f t="shared" si="7"/>
        <v>23.061746668152828</v>
      </c>
      <c r="W14" s="13">
        <f t="shared" si="8"/>
        <v>0.1118165733263464</v>
      </c>
      <c r="X14" s="8">
        <f t="shared" si="9"/>
        <v>13.865255092466953</v>
      </c>
      <c r="Y14" s="8">
        <f t="shared" si="10"/>
        <v>15.236544057655991</v>
      </c>
      <c r="Z14" s="8">
        <f t="shared" si="11"/>
        <v>0</v>
      </c>
      <c r="AA14" s="8">
        <f t="shared" si="12"/>
        <v>0</v>
      </c>
      <c r="AB14" s="13">
        <f t="shared" si="13"/>
        <v>49.578406369191171</v>
      </c>
      <c r="AC14" s="18">
        <f t="shared" si="14"/>
        <v>0.56418149530123929</v>
      </c>
      <c r="AD14" s="18">
        <f t="shared" si="15"/>
        <v>0.17338548854634772</v>
      </c>
      <c r="AE14" s="18">
        <f t="shared" si="16"/>
        <v>0.26243301615241288</v>
      </c>
    </row>
    <row r="15" spans="1:33" x14ac:dyDescent="0.25">
      <c r="D15" s="15">
        <v>42578.449118078701</v>
      </c>
      <c r="E15" s="12">
        <f t="shared" si="28"/>
        <v>209.44911807870085</v>
      </c>
      <c r="F15" s="10">
        <f t="shared" si="29"/>
        <v>0.7166830554488115</v>
      </c>
      <c r="G15" s="17">
        <v>19</v>
      </c>
      <c r="H15" s="8">
        <f t="shared" si="19"/>
        <v>556</v>
      </c>
      <c r="I15" s="17">
        <v>1142.0899999999999</v>
      </c>
      <c r="J15" s="10">
        <f t="shared" si="0"/>
        <v>7.8744364483999991</v>
      </c>
      <c r="K15" s="17">
        <v>1138.76</v>
      </c>
      <c r="L15" s="10">
        <f t="shared" si="1"/>
        <v>7.8514768975999996</v>
      </c>
      <c r="M15" s="17">
        <v>23.32</v>
      </c>
      <c r="N15" s="11">
        <f t="shared" si="26"/>
        <v>7.8100767547870857E-4</v>
      </c>
      <c r="O15" s="13">
        <f t="shared" si="30"/>
        <v>2.2822095968313208E-2</v>
      </c>
      <c r="P15" s="8">
        <f t="shared" si="31"/>
        <v>22.822095968313207</v>
      </c>
      <c r="Q15" s="11">
        <f t="shared" si="32"/>
        <v>1.0897532312796412</v>
      </c>
      <c r="R15" s="13">
        <f t="shared" si="4"/>
        <v>2.2822095968313208E-2</v>
      </c>
      <c r="S15" s="8">
        <v>0</v>
      </c>
      <c r="T15" s="8">
        <f t="shared" si="5"/>
        <v>0</v>
      </c>
      <c r="U15" s="13">
        <f t="shared" si="6"/>
        <v>8.0012210366586622E-2</v>
      </c>
      <c r="V15" s="11">
        <f t="shared" si="7"/>
        <v>23.583517230259339</v>
      </c>
      <c r="W15" s="13">
        <f t="shared" si="8"/>
        <v>0.1118165733263464</v>
      </c>
      <c r="X15" s="8">
        <f t="shared" si="9"/>
        <v>13.865255092466953</v>
      </c>
      <c r="Y15" s="8">
        <f t="shared" si="10"/>
        <v>15.236544057655991</v>
      </c>
      <c r="Z15" s="8">
        <f t="shared" si="11"/>
        <v>0</v>
      </c>
      <c r="AA15" s="8">
        <f t="shared" si="12"/>
        <v>0</v>
      </c>
      <c r="AB15" s="13">
        <f t="shared" si="13"/>
        <v>49.056635807084675</v>
      </c>
      <c r="AC15" s="18">
        <f t="shared" si="14"/>
        <v>0.558243964882425</v>
      </c>
      <c r="AD15" s="18">
        <f t="shared" si="15"/>
        <v>0.17338548854634772</v>
      </c>
      <c r="AE15" s="18">
        <f t="shared" si="16"/>
        <v>0.26837054657122739</v>
      </c>
    </row>
    <row r="16" spans="1:33" x14ac:dyDescent="0.25">
      <c r="D16" s="15">
        <v>42578.47841275463</v>
      </c>
      <c r="E16" s="12">
        <f t="shared" si="28"/>
        <v>209.47841275462997</v>
      </c>
      <c r="F16" s="10">
        <f t="shared" si="29"/>
        <v>0.70307222229894251</v>
      </c>
      <c r="G16" s="17">
        <v>19</v>
      </c>
      <c r="H16" s="8">
        <f t="shared" si="19"/>
        <v>575</v>
      </c>
      <c r="I16" s="17">
        <v>1111.1400000000001</v>
      </c>
      <c r="J16" s="10">
        <f t="shared" si="0"/>
        <v>7.6610436264000006</v>
      </c>
      <c r="K16" s="17">
        <v>1098.08</v>
      </c>
      <c r="L16" s="10">
        <f t="shared" si="1"/>
        <v>7.5709980607999992</v>
      </c>
      <c r="M16" s="17">
        <v>23.68</v>
      </c>
      <c r="N16" s="11">
        <f t="shared" si="26"/>
        <v>7.8006045732969284E-4</v>
      </c>
      <c r="O16" s="13">
        <f t="shared" si="30"/>
        <v>2.3602156425642902E-2</v>
      </c>
      <c r="P16" s="8">
        <f t="shared" si="31"/>
        <v>23.602156425642903</v>
      </c>
      <c r="Q16" s="11">
        <f t="shared" si="32"/>
        <v>1.1095025981527333</v>
      </c>
      <c r="R16" s="13">
        <f t="shared" si="4"/>
        <v>2.3602156425642902E-2</v>
      </c>
      <c r="S16" s="8">
        <v>0</v>
      </c>
      <c r="T16" s="8">
        <f t="shared" si="5"/>
        <v>0</v>
      </c>
      <c r="U16" s="13">
        <f t="shared" si="6"/>
        <v>7.9232149909256921E-2</v>
      </c>
      <c r="V16" s="11">
        <f t="shared" si="7"/>
        <v>24.004092689286882</v>
      </c>
      <c r="W16" s="13">
        <f t="shared" si="8"/>
        <v>0.1118165733263464</v>
      </c>
      <c r="X16" s="8">
        <f t="shared" si="9"/>
        <v>13.865255092466953</v>
      </c>
      <c r="Y16" s="8">
        <f t="shared" si="10"/>
        <v>15.236544057655991</v>
      </c>
      <c r="Z16" s="8">
        <f t="shared" si="11"/>
        <v>0</v>
      </c>
      <c r="AA16" s="8">
        <f t="shared" si="12"/>
        <v>0</v>
      </c>
      <c r="AB16" s="13">
        <f t="shared" si="13"/>
        <v>48.636060348057129</v>
      </c>
      <c r="AC16" s="18">
        <f t="shared" si="14"/>
        <v>0.55345799234441662</v>
      </c>
      <c r="AD16" s="18">
        <f t="shared" si="15"/>
        <v>0.17338548854634772</v>
      </c>
      <c r="AE16" s="18">
        <f t="shared" si="16"/>
        <v>0.27315651910923566</v>
      </c>
    </row>
    <row r="17" spans="4:31" x14ac:dyDescent="0.25">
      <c r="D17" s="15">
        <v>42578.492927013889</v>
      </c>
      <c r="E17" s="12">
        <f t="shared" si="28"/>
        <v>209.49292701388913</v>
      </c>
      <c r="F17" s="10">
        <f t="shared" si="29"/>
        <v>0.34834222221979871</v>
      </c>
      <c r="G17" s="17">
        <v>19</v>
      </c>
      <c r="H17" s="8">
        <f t="shared" si="19"/>
        <v>594</v>
      </c>
      <c r="I17" s="17">
        <v>1083.23</v>
      </c>
      <c r="J17" s="10">
        <f t="shared" si="0"/>
        <v>7.4686108747999995</v>
      </c>
      <c r="K17" s="17">
        <v>1067.1600000000001</v>
      </c>
      <c r="L17" s="10">
        <f t="shared" si="1"/>
        <v>7.3578120816000006</v>
      </c>
      <c r="M17" s="17">
        <v>23.75</v>
      </c>
      <c r="N17" s="11">
        <f t="shared" si="26"/>
        <v>7.7987654277255887E-4</v>
      </c>
      <c r="O17" s="13">
        <f t="shared" si="30"/>
        <v>2.438203296841546E-2</v>
      </c>
      <c r="P17" s="8">
        <f t="shared" si="31"/>
        <v>24.382032968415459</v>
      </c>
      <c r="Q17" s="11">
        <f t="shared" si="32"/>
        <v>2.2388228960670418</v>
      </c>
      <c r="R17" s="13">
        <f t="shared" si="4"/>
        <v>2.438203296841546E-2</v>
      </c>
      <c r="S17" s="8">
        <v>0</v>
      </c>
      <c r="T17" s="8">
        <f t="shared" si="5"/>
        <v>0</v>
      </c>
      <c r="U17" s="13">
        <f t="shared" si="6"/>
        <v>7.8452273366484374E-2</v>
      </c>
      <c r="V17" s="11">
        <f t="shared" si="7"/>
        <v>24.380212714911178</v>
      </c>
      <c r="W17" s="13">
        <f t="shared" si="8"/>
        <v>0.1118165733263464</v>
      </c>
      <c r="X17" s="8">
        <f t="shared" si="9"/>
        <v>13.865255092466953</v>
      </c>
      <c r="Y17" s="8">
        <f t="shared" si="10"/>
        <v>15.236544057655991</v>
      </c>
      <c r="Z17" s="8">
        <f t="shared" si="11"/>
        <v>0</v>
      </c>
      <c r="AA17" s="8">
        <f t="shared" si="12"/>
        <v>0</v>
      </c>
      <c r="AB17" s="13">
        <f t="shared" si="13"/>
        <v>48.259940322432826</v>
      </c>
      <c r="AC17" s="18">
        <f t="shared" si="14"/>
        <v>0.54917790401545163</v>
      </c>
      <c r="AD17" s="18">
        <f t="shared" si="15"/>
        <v>0.17338548854634772</v>
      </c>
      <c r="AE17" s="18">
        <f t="shared" si="16"/>
        <v>0.27743660743820059</v>
      </c>
    </row>
    <row r="18" spans="4:31" x14ac:dyDescent="0.25">
      <c r="D18" s="15">
        <v>42578.507510636577</v>
      </c>
      <c r="E18" s="12">
        <f t="shared" si="28"/>
        <v>209.50751063657663</v>
      </c>
      <c r="F18" s="10">
        <f t="shared" si="29"/>
        <v>0.35000694449990988</v>
      </c>
      <c r="G18" s="17">
        <v>18</v>
      </c>
      <c r="H18" s="8">
        <f t="shared" si="19"/>
        <v>612</v>
      </c>
      <c r="I18" s="17">
        <v>1057.1300000000001</v>
      </c>
      <c r="J18" s="10">
        <f t="shared" si="0"/>
        <v>7.2886576388000002</v>
      </c>
      <c r="K18" s="17">
        <v>1057.1600000000001</v>
      </c>
      <c r="L18" s="10">
        <f t="shared" si="1"/>
        <v>7.2888644816000001</v>
      </c>
      <c r="M18" s="17">
        <v>23.9</v>
      </c>
      <c r="N18" s="11">
        <f t="shared" si="26"/>
        <v>7.3845732507997214E-4</v>
      </c>
      <c r="O18" s="13">
        <f t="shared" si="30"/>
        <v>2.5120490293495432E-2</v>
      </c>
      <c r="P18" s="8">
        <f t="shared" si="31"/>
        <v>25.120490293495433</v>
      </c>
      <c r="Q18" s="11">
        <f t="shared" si="32"/>
        <v>2.1098362094931584</v>
      </c>
      <c r="R18" s="13">
        <f t="shared" si="4"/>
        <v>2.5120490293495432E-2</v>
      </c>
      <c r="S18" s="8">
        <v>0</v>
      </c>
      <c r="T18" s="8">
        <f t="shared" si="5"/>
        <v>0</v>
      </c>
      <c r="U18" s="13">
        <f t="shared" si="6"/>
        <v>7.7713816041404399E-2</v>
      </c>
      <c r="V18" s="11">
        <f t="shared" si="7"/>
        <v>24.746995197407603</v>
      </c>
      <c r="W18" s="13">
        <f t="shared" si="8"/>
        <v>0.1118165733263464</v>
      </c>
      <c r="X18" s="8">
        <f t="shared" si="9"/>
        <v>13.865255092466953</v>
      </c>
      <c r="Y18" s="8">
        <f t="shared" si="10"/>
        <v>15.236544057655991</v>
      </c>
      <c r="Z18" s="8">
        <f t="shared" si="11"/>
        <v>0</v>
      </c>
      <c r="AA18" s="8">
        <f t="shared" si="12"/>
        <v>0</v>
      </c>
      <c r="AB18" s="13">
        <f t="shared" si="13"/>
        <v>47.893157839936407</v>
      </c>
      <c r="AC18" s="18">
        <f t="shared" si="14"/>
        <v>0.54500407301563714</v>
      </c>
      <c r="AD18" s="18">
        <f t="shared" si="15"/>
        <v>0.17338548854634772</v>
      </c>
      <c r="AE18" s="18">
        <f t="shared" si="16"/>
        <v>0.28161043843801514</v>
      </c>
    </row>
    <row r="19" spans="4:31" x14ac:dyDescent="0.25">
      <c r="D19" s="15">
        <v>42578.509802372682</v>
      </c>
      <c r="E19" s="12">
        <f t="shared" si="28"/>
        <v>209.50980237268232</v>
      </c>
      <c r="F19" s="10">
        <f t="shared" si="29"/>
        <v>5.5001666536554694E-2</v>
      </c>
      <c r="G19" s="17">
        <v>16</v>
      </c>
      <c r="H19" s="8">
        <f t="shared" si="19"/>
        <v>628</v>
      </c>
      <c r="I19" s="17">
        <v>1028.57</v>
      </c>
      <c r="J19" s="10">
        <f t="shared" si="0"/>
        <v>7.0917432931999995</v>
      </c>
      <c r="K19" s="17">
        <v>1030.6500000000001</v>
      </c>
      <c r="L19" s="10">
        <f t="shared" si="1"/>
        <v>7.1060843940000007</v>
      </c>
      <c r="M19" s="17">
        <v>23.82</v>
      </c>
      <c r="N19" s="11">
        <f t="shared" si="26"/>
        <v>6.5658333887824271E-4</v>
      </c>
      <c r="O19" s="13">
        <f t="shared" si="30"/>
        <v>2.5777073632373675E-2</v>
      </c>
      <c r="P19" s="8">
        <f t="shared" si="31"/>
        <v>25.777073632373675</v>
      </c>
      <c r="Q19" s="11">
        <f t="shared" si="32"/>
        <v>11.937517173990909</v>
      </c>
      <c r="R19" s="13">
        <f t="shared" si="4"/>
        <v>2.5777073632373675E-2</v>
      </c>
      <c r="S19" s="8">
        <v>0</v>
      </c>
      <c r="T19" s="8">
        <f t="shared" si="5"/>
        <v>0</v>
      </c>
      <c r="U19" s="13">
        <f t="shared" si="6"/>
        <v>7.7057232702526152E-2</v>
      </c>
      <c r="V19" s="11">
        <f t="shared" si="7"/>
        <v>25.219251461184431</v>
      </c>
      <c r="W19" s="13">
        <f t="shared" si="8"/>
        <v>0.1118165733263464</v>
      </c>
      <c r="X19" s="8">
        <f t="shared" si="9"/>
        <v>13.865255092466953</v>
      </c>
      <c r="Y19" s="8">
        <f t="shared" si="10"/>
        <v>15.236544057655991</v>
      </c>
      <c r="Z19" s="8">
        <f t="shared" si="11"/>
        <v>0</v>
      </c>
      <c r="AA19" s="8">
        <f t="shared" si="12"/>
        <v>0</v>
      </c>
      <c r="AB19" s="13">
        <f t="shared" si="13"/>
        <v>47.420901576159579</v>
      </c>
      <c r="AC19" s="18">
        <f t="shared" si="14"/>
        <v>0.53962999456949012</v>
      </c>
      <c r="AD19" s="18">
        <f t="shared" si="15"/>
        <v>0.17338548854634772</v>
      </c>
      <c r="AE19" s="18">
        <f t="shared" si="16"/>
        <v>0.28698451688416216</v>
      </c>
    </row>
    <row r="20" spans="4:31" x14ac:dyDescent="0.25">
      <c r="D20" s="15">
        <v>42578.510763032406</v>
      </c>
      <c r="E20" s="12">
        <f t="shared" si="28"/>
        <v>209.51076303240552</v>
      </c>
      <c r="F20" s="10">
        <f t="shared" si="29"/>
        <v>2.305583335692063E-2</v>
      </c>
      <c r="G20" s="17">
        <v>196</v>
      </c>
      <c r="H20" s="8">
        <f t="shared" si="19"/>
        <v>824</v>
      </c>
      <c r="I20" s="17">
        <v>999.18</v>
      </c>
      <c r="J20" s="10">
        <f t="shared" si="0"/>
        <v>6.8891062967999996</v>
      </c>
      <c r="K20" s="17">
        <v>1028.57</v>
      </c>
      <c r="L20" s="10">
        <f t="shared" si="1"/>
        <v>7.0917432931999995</v>
      </c>
      <c r="M20" s="17">
        <v>23.88</v>
      </c>
      <c r="N20" s="11">
        <f t="shared" si="26"/>
        <v>8.0415211874111329E-3</v>
      </c>
      <c r="O20" s="13">
        <f t="shared" si="30"/>
        <v>3.381859481978481E-2</v>
      </c>
      <c r="P20" s="8">
        <f t="shared" si="31"/>
        <v>33.818594819784813</v>
      </c>
      <c r="Q20" s="11">
        <f t="shared" si="32"/>
        <v>348.78466819753118</v>
      </c>
      <c r="R20" s="13">
        <f t="shared" si="4"/>
        <v>3.381859481978481E-2</v>
      </c>
      <c r="S20" s="8">
        <v>0</v>
      </c>
      <c r="T20" s="8">
        <f t="shared" si="5"/>
        <v>0</v>
      </c>
      <c r="U20" s="13">
        <f t="shared" si="6"/>
        <v>6.9015711515115014E-2</v>
      </c>
      <c r="V20" s="11">
        <f t="shared" si="7"/>
        <v>23.251815810929127</v>
      </c>
      <c r="W20" s="13">
        <f t="shared" si="8"/>
        <v>0.1118165733263464</v>
      </c>
      <c r="X20" s="8">
        <f t="shared" si="9"/>
        <v>13.865255092466953</v>
      </c>
      <c r="Y20" s="8">
        <f t="shared" si="10"/>
        <v>15.236544057655991</v>
      </c>
      <c r="Z20" s="8">
        <f t="shared" si="11"/>
        <v>0</v>
      </c>
      <c r="AA20" s="8">
        <f t="shared" si="12"/>
        <v>0</v>
      </c>
      <c r="AB20" s="13">
        <f t="shared" si="13"/>
        <v>49.388337226414876</v>
      </c>
      <c r="AC20" s="18">
        <f t="shared" si="14"/>
        <v>0.56201858807942129</v>
      </c>
      <c r="AD20" s="18">
        <f t="shared" si="15"/>
        <v>0.17338548854634772</v>
      </c>
      <c r="AE20" s="18">
        <f t="shared" si="16"/>
        <v>0.26459592337423099</v>
      </c>
    </row>
    <row r="21" spans="4:31" x14ac:dyDescent="0.25">
      <c r="D21" s="15">
        <v>42578.56534760417</v>
      </c>
      <c r="E21" s="12">
        <f t="shared" ref="E21:E27" si="33">D21-(115*365+29)-365</f>
        <v>209.5653476041698</v>
      </c>
      <c r="F21" s="10">
        <f t="shared" ref="F21:F27" si="34">(E21-E20)*24</f>
        <v>1.3100297223427333</v>
      </c>
      <c r="G21" s="17">
        <v>13</v>
      </c>
      <c r="H21" s="8">
        <f t="shared" si="19"/>
        <v>837</v>
      </c>
      <c r="I21" s="17">
        <v>936.65</v>
      </c>
      <c r="J21" s="10">
        <f t="shared" si="0"/>
        <v>6.4579769539999994</v>
      </c>
      <c r="K21" s="17">
        <v>934.86</v>
      </c>
      <c r="L21" s="10">
        <f t="shared" si="1"/>
        <v>6.4456353336000003</v>
      </c>
      <c r="M21" s="17">
        <v>24</v>
      </c>
      <c r="N21" s="11">
        <f t="shared" si="26"/>
        <v>5.3315080849460127E-4</v>
      </c>
      <c r="O21" s="13">
        <f t="shared" ref="O21:O27" si="35">O20+N21</f>
        <v>3.4351745628279411E-2</v>
      </c>
      <c r="P21" s="8">
        <f t="shared" ref="P21:P27" si="36">O21*1000</f>
        <v>34.35174562827941</v>
      </c>
      <c r="Q21" s="11">
        <f t="shared" ref="Q21:Q27" si="37">N21/F21*1000</f>
        <v>0.40697611619159663</v>
      </c>
      <c r="R21" s="13">
        <f t="shared" si="4"/>
        <v>3.4351745628279411E-2</v>
      </c>
      <c r="S21" s="8">
        <v>0</v>
      </c>
      <c r="T21" s="8">
        <f t="shared" si="5"/>
        <v>0</v>
      </c>
      <c r="U21" s="13">
        <f t="shared" si="6"/>
        <v>6.8482560706620427E-2</v>
      </c>
      <c r="V21" s="11">
        <f t="shared" si="7"/>
        <v>24.612475139926044</v>
      </c>
      <c r="W21" s="13">
        <f t="shared" si="8"/>
        <v>0.1118165733263464</v>
      </c>
      <c r="X21" s="8">
        <f t="shared" si="9"/>
        <v>13.865255092466953</v>
      </c>
      <c r="Y21" s="8">
        <f t="shared" si="10"/>
        <v>15.236544057655991</v>
      </c>
      <c r="Z21" s="8">
        <f t="shared" si="11"/>
        <v>0</v>
      </c>
      <c r="AA21" s="8">
        <f t="shared" si="12"/>
        <v>0</v>
      </c>
      <c r="AB21" s="13">
        <f t="shared" si="13"/>
        <v>48.027677897417959</v>
      </c>
      <c r="AC21" s="18">
        <f t="shared" si="14"/>
        <v>0.54653485491719322</v>
      </c>
      <c r="AD21" s="18">
        <f t="shared" si="15"/>
        <v>0.17338548854634772</v>
      </c>
      <c r="AE21" s="18">
        <f t="shared" si="16"/>
        <v>0.280079656536459</v>
      </c>
    </row>
    <row r="22" spans="4:31" x14ac:dyDescent="0.25">
      <c r="D22" s="15">
        <v>42578.579803969908</v>
      </c>
      <c r="E22" s="12">
        <f t="shared" si="33"/>
        <v>209.57980396990752</v>
      </c>
      <c r="F22" s="10">
        <f t="shared" si="34"/>
        <v>0.34695277770515531</v>
      </c>
      <c r="G22" s="17">
        <v>16</v>
      </c>
      <c r="H22" s="8">
        <f t="shared" si="19"/>
        <v>853</v>
      </c>
      <c r="I22" s="17">
        <v>902.29</v>
      </c>
      <c r="J22" s="10">
        <f t="shared" si="0"/>
        <v>6.2210730003999997</v>
      </c>
      <c r="K22" s="17">
        <v>900.69</v>
      </c>
      <c r="L22" s="10">
        <f t="shared" si="1"/>
        <v>6.2100413844000002</v>
      </c>
      <c r="M22" s="17">
        <v>23.98</v>
      </c>
      <c r="N22" s="11">
        <f t="shared" si="26"/>
        <v>6.5622977870518544E-4</v>
      </c>
      <c r="O22" s="13">
        <f t="shared" si="35"/>
        <v>3.5007975406984596E-2</v>
      </c>
      <c r="P22" s="8">
        <f t="shared" si="36"/>
        <v>35.007975406984599</v>
      </c>
      <c r="Q22" s="11">
        <f t="shared" si="37"/>
        <v>1.8914094968360722</v>
      </c>
      <c r="R22" s="13">
        <f t="shared" si="4"/>
        <v>3.5007975406984596E-2</v>
      </c>
      <c r="S22" s="8">
        <v>0</v>
      </c>
      <c r="T22" s="8">
        <f t="shared" si="5"/>
        <v>0</v>
      </c>
      <c r="U22" s="13">
        <f t="shared" si="6"/>
        <v>6.7826330927915235E-2</v>
      </c>
      <c r="V22" s="11">
        <f t="shared" si="7"/>
        <v>25.304911171705701</v>
      </c>
      <c r="W22" s="13">
        <f t="shared" si="8"/>
        <v>0.1118165733263464</v>
      </c>
      <c r="X22" s="8">
        <f t="shared" si="9"/>
        <v>13.865255092466953</v>
      </c>
      <c r="Y22" s="8">
        <f t="shared" si="10"/>
        <v>15.236544057655991</v>
      </c>
      <c r="Z22" s="8">
        <f t="shared" si="11"/>
        <v>0</v>
      </c>
      <c r="AA22" s="8">
        <f t="shared" si="12"/>
        <v>0</v>
      </c>
      <c r="AB22" s="13">
        <f t="shared" si="13"/>
        <v>47.335241865638309</v>
      </c>
      <c r="AC22" s="18">
        <f t="shared" si="14"/>
        <v>0.53865522294796842</v>
      </c>
      <c r="AD22" s="18">
        <f t="shared" si="15"/>
        <v>0.17338548854634772</v>
      </c>
      <c r="AE22" s="18">
        <f t="shared" si="16"/>
        <v>0.28795928850568392</v>
      </c>
    </row>
    <row r="23" spans="4:31" x14ac:dyDescent="0.25">
      <c r="D23" s="15">
        <v>42578.582986898145</v>
      </c>
      <c r="E23" s="12">
        <f t="shared" si="33"/>
        <v>209.58298689814546</v>
      </c>
      <c r="F23" s="10">
        <f t="shared" si="34"/>
        <v>7.6390277710743248E-2</v>
      </c>
      <c r="G23" s="17">
        <v>13</v>
      </c>
      <c r="H23" s="8">
        <f t="shared" si="19"/>
        <v>866</v>
      </c>
      <c r="I23" s="17">
        <v>883.64</v>
      </c>
      <c r="J23" s="10">
        <f t="shared" si="0"/>
        <v>6.0924857263999996</v>
      </c>
      <c r="K23" s="17">
        <v>884.11</v>
      </c>
      <c r="L23" s="10">
        <f t="shared" si="1"/>
        <v>6.0957262635999996</v>
      </c>
      <c r="M23" s="17">
        <v>24.23</v>
      </c>
      <c r="N23" s="11">
        <f t="shared" si="26"/>
        <v>5.3273845835016061E-4</v>
      </c>
      <c r="O23" s="13">
        <f t="shared" si="35"/>
        <v>3.5540713865334757E-2</v>
      </c>
      <c r="P23" s="8">
        <f t="shared" si="36"/>
        <v>35.540713865334759</v>
      </c>
      <c r="Q23" s="11">
        <f t="shared" si="37"/>
        <v>6.9739039353595418</v>
      </c>
      <c r="R23" s="13">
        <f t="shared" si="4"/>
        <v>3.5540713865334757E-2</v>
      </c>
      <c r="S23" s="8">
        <v>0</v>
      </c>
      <c r="T23" s="8">
        <f t="shared" si="5"/>
        <v>0</v>
      </c>
      <c r="U23" s="13">
        <f t="shared" si="6"/>
        <v>6.7293592469565067E-2</v>
      </c>
      <c r="V23" s="11">
        <f t="shared" si="7"/>
        <v>25.636042538066839</v>
      </c>
      <c r="W23" s="13">
        <f t="shared" si="8"/>
        <v>0.1118165733263464</v>
      </c>
      <c r="X23" s="8">
        <f t="shared" si="9"/>
        <v>13.865255092466953</v>
      </c>
      <c r="Y23" s="8">
        <f t="shared" si="10"/>
        <v>15.236544057655991</v>
      </c>
      <c r="Z23" s="8">
        <f t="shared" si="11"/>
        <v>0</v>
      </c>
      <c r="AA23" s="8">
        <f t="shared" si="12"/>
        <v>0</v>
      </c>
      <c r="AB23" s="13">
        <f t="shared" si="13"/>
        <v>47.004110499277168</v>
      </c>
      <c r="AC23" s="18">
        <f t="shared" si="14"/>
        <v>0.53488708671495577</v>
      </c>
      <c r="AD23" s="18">
        <f t="shared" si="15"/>
        <v>0.17338548854634772</v>
      </c>
      <c r="AE23" s="18">
        <f t="shared" si="16"/>
        <v>0.29172742473869645</v>
      </c>
    </row>
    <row r="24" spans="4:31" x14ac:dyDescent="0.25">
      <c r="D24" s="15">
        <v>42578.59279037037</v>
      </c>
      <c r="E24" s="12">
        <f t="shared" si="33"/>
        <v>209.59279037037049</v>
      </c>
      <c r="F24" s="10">
        <f t="shared" si="34"/>
        <v>0.23528333340073004</v>
      </c>
      <c r="G24" s="17">
        <v>11</v>
      </c>
      <c r="H24" s="8">
        <f t="shared" si="19"/>
        <v>877</v>
      </c>
      <c r="I24" s="17">
        <v>875.73</v>
      </c>
      <c r="J24" s="10">
        <f t="shared" si="0"/>
        <v>6.0379481748000003</v>
      </c>
      <c r="K24" s="17">
        <v>875.69</v>
      </c>
      <c r="L24" s="10">
        <f t="shared" si="1"/>
        <v>6.0376723844000004</v>
      </c>
      <c r="M24" s="17">
        <v>24.26</v>
      </c>
      <c r="N24" s="11">
        <f t="shared" si="26"/>
        <v>4.5073322509611924E-4</v>
      </c>
      <c r="O24" s="13">
        <f t="shared" si="35"/>
        <v>3.5991447090430874E-2</v>
      </c>
      <c r="P24" s="8">
        <f t="shared" si="36"/>
        <v>35.991447090430874</v>
      </c>
      <c r="Q24" s="11">
        <f t="shared" si="37"/>
        <v>1.9157040092102022</v>
      </c>
      <c r="R24" s="13">
        <f t="shared" si="4"/>
        <v>3.5991447090430874E-2</v>
      </c>
      <c r="S24" s="8">
        <v>0</v>
      </c>
      <c r="T24" s="8">
        <f t="shared" si="5"/>
        <v>0</v>
      </c>
      <c r="U24" s="13">
        <f t="shared" si="6"/>
        <v>6.684285924446895E-2</v>
      </c>
      <c r="V24" s="11">
        <f t="shared" si="7"/>
        <v>25.694337713411684</v>
      </c>
      <c r="W24" s="13">
        <f t="shared" si="8"/>
        <v>0.1118165733263464</v>
      </c>
      <c r="X24" s="8">
        <f t="shared" si="9"/>
        <v>13.865255092466953</v>
      </c>
      <c r="Y24" s="8">
        <f t="shared" si="10"/>
        <v>15.236544057655991</v>
      </c>
      <c r="Z24" s="8">
        <f t="shared" si="11"/>
        <v>0</v>
      </c>
      <c r="AA24" s="8">
        <f t="shared" si="12"/>
        <v>0</v>
      </c>
      <c r="AB24" s="13">
        <f t="shared" si="13"/>
        <v>46.945815323932322</v>
      </c>
      <c r="AC24" s="18">
        <f t="shared" si="14"/>
        <v>0.53422371204030428</v>
      </c>
      <c r="AD24" s="18">
        <f t="shared" si="15"/>
        <v>0.17338548854634772</v>
      </c>
      <c r="AE24" s="18">
        <f t="shared" si="16"/>
        <v>0.292390799413348</v>
      </c>
    </row>
    <row r="25" spans="4:31" x14ac:dyDescent="0.25">
      <c r="D25" s="15">
        <v>42578.60663328704</v>
      </c>
      <c r="E25" s="12">
        <f t="shared" si="33"/>
        <v>209.60663328703959</v>
      </c>
      <c r="F25" s="10">
        <f t="shared" si="34"/>
        <v>0.33223000005818903</v>
      </c>
      <c r="G25" s="17">
        <v>6</v>
      </c>
      <c r="H25" s="8">
        <f t="shared" si="19"/>
        <v>883</v>
      </c>
      <c r="I25" s="17">
        <v>866.74</v>
      </c>
      <c r="J25" s="10">
        <f t="shared" si="0"/>
        <v>5.9759642823999997</v>
      </c>
      <c r="K25" s="17">
        <v>866.14</v>
      </c>
      <c r="L25" s="10">
        <f t="shared" si="1"/>
        <v>5.9718274264</v>
      </c>
      <c r="M25" s="17">
        <v>24.14</v>
      </c>
      <c r="N25" s="11">
        <f t="shared" si="26"/>
        <v>2.4595372466279362E-4</v>
      </c>
      <c r="O25" s="13">
        <f t="shared" si="35"/>
        <v>3.6237400815093669E-2</v>
      </c>
      <c r="P25" s="8">
        <f t="shared" si="36"/>
        <v>36.237400815093672</v>
      </c>
      <c r="Q25" s="11">
        <f t="shared" si="37"/>
        <v>0.74031160527259909</v>
      </c>
      <c r="R25" s="13">
        <f t="shared" si="4"/>
        <v>3.6237400815093669E-2</v>
      </c>
      <c r="S25" s="8">
        <v>0</v>
      </c>
      <c r="T25" s="8">
        <f t="shared" si="5"/>
        <v>0</v>
      </c>
      <c r="U25" s="13">
        <f t="shared" si="6"/>
        <v>6.6596905519806154E-2</v>
      </c>
      <c r="V25" s="11">
        <f t="shared" si="7"/>
        <v>25.865319470436717</v>
      </c>
      <c r="W25" s="13">
        <f t="shared" si="8"/>
        <v>0.1118165733263464</v>
      </c>
      <c r="X25" s="8">
        <f t="shared" si="9"/>
        <v>13.865255092466953</v>
      </c>
      <c r="Y25" s="8">
        <f t="shared" si="10"/>
        <v>15.236544057655991</v>
      </c>
      <c r="Z25" s="8">
        <f t="shared" si="11"/>
        <v>0</v>
      </c>
      <c r="AA25" s="8">
        <f t="shared" si="12"/>
        <v>0</v>
      </c>
      <c r="AB25" s="13">
        <f t="shared" si="13"/>
        <v>46.77483356690729</v>
      </c>
      <c r="AC25" s="18">
        <f t="shared" si="14"/>
        <v>0.53227801127232721</v>
      </c>
      <c r="AD25" s="18">
        <f t="shared" si="15"/>
        <v>0.17338548854634772</v>
      </c>
      <c r="AE25" s="18">
        <f t="shared" si="16"/>
        <v>0.29433650018132507</v>
      </c>
    </row>
    <row r="26" spans="4:31" x14ac:dyDescent="0.25">
      <c r="D26" s="15">
        <v>42578.617015451389</v>
      </c>
      <c r="E26" s="12">
        <f t="shared" si="33"/>
        <v>209.61701545138931</v>
      </c>
      <c r="F26" s="10">
        <f t="shared" si="34"/>
        <v>0.2491719443933107</v>
      </c>
      <c r="G26" s="17">
        <v>6</v>
      </c>
      <c r="H26" s="8">
        <f t="shared" si="19"/>
        <v>889</v>
      </c>
      <c r="I26" s="17">
        <v>854.9</v>
      </c>
      <c r="J26" s="10">
        <f t="shared" si="0"/>
        <v>5.8943303239999993</v>
      </c>
      <c r="K26" s="17">
        <v>855.48</v>
      </c>
      <c r="L26" s="10">
        <f t="shared" si="1"/>
        <v>5.8983292848</v>
      </c>
      <c r="M26" s="17">
        <v>24.19</v>
      </c>
      <c r="N26" s="11">
        <f t="shared" si="26"/>
        <v>2.4591236565884813E-4</v>
      </c>
      <c r="O26" s="13">
        <f t="shared" si="35"/>
        <v>3.648331318075252E-2</v>
      </c>
      <c r="P26" s="8">
        <f t="shared" si="36"/>
        <v>36.483313180752518</v>
      </c>
      <c r="Q26" s="11">
        <f t="shared" si="37"/>
        <v>0.98691835574667497</v>
      </c>
      <c r="R26" s="13">
        <f t="shared" si="4"/>
        <v>3.648331318075252E-2</v>
      </c>
      <c r="S26" s="8">
        <v>0</v>
      </c>
      <c r="T26" s="8">
        <f t="shared" si="5"/>
        <v>0</v>
      </c>
      <c r="U26" s="13">
        <f t="shared" si="6"/>
        <v>6.6350993154147303E-2</v>
      </c>
      <c r="V26" s="11">
        <f t="shared" si="7"/>
        <v>26.126711372701305</v>
      </c>
      <c r="W26" s="13">
        <f t="shared" si="8"/>
        <v>0.1118165733263464</v>
      </c>
      <c r="X26" s="8">
        <f t="shared" si="9"/>
        <v>13.865255092466953</v>
      </c>
      <c r="Y26" s="8">
        <f t="shared" si="10"/>
        <v>15.236544057655991</v>
      </c>
      <c r="Z26" s="8">
        <f t="shared" si="11"/>
        <v>0</v>
      </c>
      <c r="AA26" s="8">
        <f t="shared" si="12"/>
        <v>0</v>
      </c>
      <c r="AB26" s="13">
        <f t="shared" si="13"/>
        <v>46.513441664642698</v>
      </c>
      <c r="AC26" s="18">
        <f t="shared" si="14"/>
        <v>0.52930348092576662</v>
      </c>
      <c r="AD26" s="18">
        <f t="shared" si="15"/>
        <v>0.17338548854634772</v>
      </c>
      <c r="AE26" s="18">
        <f t="shared" si="16"/>
        <v>0.29731103052788566</v>
      </c>
    </row>
    <row r="27" spans="4:31" x14ac:dyDescent="0.25">
      <c r="D27" s="15">
        <v>42578.632802905093</v>
      </c>
      <c r="E27" s="12">
        <f t="shared" si="33"/>
        <v>209.63280290509283</v>
      </c>
      <c r="F27" s="10">
        <f t="shared" si="34"/>
        <v>0.3788988888845779</v>
      </c>
      <c r="G27" s="17">
        <v>16</v>
      </c>
      <c r="H27" s="8">
        <f t="shared" si="19"/>
        <v>905</v>
      </c>
      <c r="I27" s="17">
        <v>849.96</v>
      </c>
      <c r="J27" s="10">
        <f t="shared" si="0"/>
        <v>5.8602702096000003</v>
      </c>
      <c r="K27" s="17">
        <v>850.03</v>
      </c>
      <c r="L27" s="10">
        <f t="shared" si="1"/>
        <v>5.8607528427999993</v>
      </c>
      <c r="M27" s="17">
        <v>24.33</v>
      </c>
      <c r="N27" s="11">
        <f t="shared" si="26"/>
        <v>6.5545769176641035E-4</v>
      </c>
      <c r="O27" s="13">
        <f t="shared" si="35"/>
        <v>3.7138770872518934E-2</v>
      </c>
      <c r="P27" s="8">
        <f t="shared" si="36"/>
        <v>37.138770872518933</v>
      </c>
      <c r="Q27" s="11">
        <f t="shared" si="37"/>
        <v>1.7299013298666051</v>
      </c>
      <c r="R27" s="13">
        <f t="shared" si="4"/>
        <v>3.7138770872518934E-2</v>
      </c>
      <c r="S27" s="8">
        <v>0</v>
      </c>
      <c r="T27" s="8">
        <f t="shared" si="5"/>
        <v>0</v>
      </c>
      <c r="U27" s="13">
        <f t="shared" si="6"/>
        <v>6.5695535462380897E-2</v>
      </c>
      <c r="V27" s="11">
        <f t="shared" si="7"/>
        <v>26.018964329318145</v>
      </c>
      <c r="W27" s="13">
        <f t="shared" si="8"/>
        <v>0.1118165733263464</v>
      </c>
      <c r="X27" s="8">
        <f t="shared" si="9"/>
        <v>13.865255092466953</v>
      </c>
      <c r="Y27" s="8">
        <f t="shared" si="10"/>
        <v>15.236544057655991</v>
      </c>
      <c r="Z27" s="8">
        <f t="shared" si="11"/>
        <v>0</v>
      </c>
      <c r="AA27" s="8">
        <f t="shared" si="12"/>
        <v>0</v>
      </c>
      <c r="AB27" s="13">
        <f t="shared" si="13"/>
        <v>46.621188708025862</v>
      </c>
      <c r="AC27" s="18">
        <f t="shared" si="14"/>
        <v>0.5305295971425229</v>
      </c>
      <c r="AD27" s="18">
        <f t="shared" si="15"/>
        <v>0.17338548854634772</v>
      </c>
      <c r="AE27" s="18">
        <f t="shared" si="16"/>
        <v>0.29608491431112938</v>
      </c>
    </row>
    <row r="28" spans="4:31" x14ac:dyDescent="0.25">
      <c r="D28" s="15">
        <v>42578.663729502317</v>
      </c>
      <c r="E28" s="12">
        <f t="shared" ref="E28:E29" si="38">D28-(115*365+29)-365</f>
        <v>209.66372950231744</v>
      </c>
      <c r="F28" s="10">
        <f t="shared" ref="F28:F29" si="39">(E28-E27)*24</f>
        <v>0.74223833339056</v>
      </c>
      <c r="G28" s="17">
        <v>16</v>
      </c>
      <c r="H28" s="8">
        <f t="shared" ref="H28:H38" si="40">H27+G28</f>
        <v>921</v>
      </c>
      <c r="I28" s="17">
        <v>846.08</v>
      </c>
      <c r="J28" s="10">
        <f t="shared" si="0"/>
        <v>5.8335185408000001</v>
      </c>
      <c r="K28" s="17">
        <v>845.85</v>
      </c>
      <c r="L28" s="10">
        <f t="shared" si="1"/>
        <v>5.8319327459999997</v>
      </c>
      <c r="M28" s="17">
        <v>24.35</v>
      </c>
      <c r="N28" s="11">
        <f t="shared" ref="N28:N38" si="41">(101325*(G28/1000000))/($B$1*(M28+273.15))</f>
        <v>6.5541362738377057E-4</v>
      </c>
      <c r="O28" s="13">
        <f t="shared" ref="O28:O29" si="42">O27+N28</f>
        <v>3.7794184499902704E-2</v>
      </c>
      <c r="P28" s="8">
        <f t="shared" ref="P28:P29" si="43">O28*1000</f>
        <v>37.794184499902705</v>
      </c>
      <c r="Q28" s="11">
        <f t="shared" ref="Q28:Q29" si="44">N28/F28*1000</f>
        <v>0.88302314485675726</v>
      </c>
      <c r="R28" s="13">
        <f t="shared" si="4"/>
        <v>3.7794184499902704E-2</v>
      </c>
      <c r="S28" s="8">
        <v>0</v>
      </c>
      <c r="T28" s="8">
        <f t="shared" si="5"/>
        <v>0</v>
      </c>
      <c r="U28" s="13">
        <f t="shared" si="6"/>
        <v>6.5040121834997133E-2</v>
      </c>
      <c r="V28" s="11">
        <f t="shared" si="7"/>
        <v>25.877514092708871</v>
      </c>
      <c r="W28" s="13">
        <f t="shared" si="8"/>
        <v>0.1118165733263464</v>
      </c>
      <c r="X28" s="8">
        <f t="shared" si="9"/>
        <v>13.865255092466953</v>
      </c>
      <c r="Y28" s="8">
        <f t="shared" si="10"/>
        <v>15.236544057655991</v>
      </c>
      <c r="Z28" s="8">
        <f t="shared" si="11"/>
        <v>0</v>
      </c>
      <c r="AA28" s="8">
        <f t="shared" si="12"/>
        <v>0</v>
      </c>
      <c r="AB28" s="13">
        <f t="shared" si="13"/>
        <v>46.762638944635135</v>
      </c>
      <c r="AC28" s="18">
        <f t="shared" si="14"/>
        <v>0.53213924157939063</v>
      </c>
      <c r="AD28" s="18">
        <f t="shared" si="15"/>
        <v>0.17338548854634772</v>
      </c>
      <c r="AE28" s="18">
        <f t="shared" si="16"/>
        <v>0.2944752698742617</v>
      </c>
    </row>
    <row r="29" spans="4:31" x14ac:dyDescent="0.25">
      <c r="D29" s="15">
        <v>42578.675928877317</v>
      </c>
      <c r="E29" s="12">
        <f t="shared" si="38"/>
        <v>209.67592887731735</v>
      </c>
      <c r="F29" s="10">
        <f t="shared" si="39"/>
        <v>0.29278499999782071</v>
      </c>
      <c r="G29" s="17">
        <v>16</v>
      </c>
      <c r="H29" s="8">
        <f t="shared" si="40"/>
        <v>937</v>
      </c>
      <c r="I29" s="17">
        <v>840.49</v>
      </c>
      <c r="J29" s="10">
        <f t="shared" si="0"/>
        <v>5.7949768323999997</v>
      </c>
      <c r="K29" s="17">
        <v>841.89</v>
      </c>
      <c r="L29" s="10">
        <f t="shared" si="1"/>
        <v>5.8046294963999996</v>
      </c>
      <c r="M29" s="17">
        <v>24.67</v>
      </c>
      <c r="N29" s="11">
        <f t="shared" si="41"/>
        <v>6.547094021444891E-4</v>
      </c>
      <c r="O29" s="13">
        <f t="shared" si="42"/>
        <v>3.8448893902047192E-2</v>
      </c>
      <c r="P29" s="8">
        <f t="shared" si="43"/>
        <v>38.448893902047189</v>
      </c>
      <c r="Q29" s="11">
        <f t="shared" si="44"/>
        <v>2.2361439354794892</v>
      </c>
      <c r="R29" s="13">
        <f t="shared" si="4"/>
        <v>3.8448893902047192E-2</v>
      </c>
      <c r="S29" s="8">
        <v>0</v>
      </c>
      <c r="T29" s="8">
        <f t="shared" si="5"/>
        <v>0</v>
      </c>
      <c r="U29" s="13">
        <f t="shared" si="6"/>
        <v>6.4385412432852646E-2</v>
      </c>
      <c r="V29" s="11">
        <f t="shared" si="7"/>
        <v>25.787400669865058</v>
      </c>
      <c r="W29" s="13">
        <f t="shared" si="8"/>
        <v>0.1118165733263464</v>
      </c>
      <c r="X29" s="8">
        <f t="shared" si="9"/>
        <v>13.865255092466953</v>
      </c>
      <c r="Y29" s="8">
        <f t="shared" si="10"/>
        <v>15.236544057655991</v>
      </c>
      <c r="Z29" s="8">
        <f t="shared" si="11"/>
        <v>0</v>
      </c>
      <c r="AA29" s="8">
        <f t="shared" si="12"/>
        <v>0</v>
      </c>
      <c r="AB29" s="13">
        <f t="shared" si="13"/>
        <v>46.852752367478949</v>
      </c>
      <c r="AC29" s="18">
        <f t="shared" si="14"/>
        <v>0.53316469458141225</v>
      </c>
      <c r="AD29" s="18">
        <f t="shared" si="15"/>
        <v>0.17338548854634772</v>
      </c>
      <c r="AE29" s="18">
        <f t="shared" si="16"/>
        <v>0.29344981687224003</v>
      </c>
    </row>
    <row r="30" spans="4:31" x14ac:dyDescent="0.25">
      <c r="D30" s="15">
        <v>42578.703383194443</v>
      </c>
      <c r="E30" s="12">
        <f t="shared" ref="E30:E32" si="45">D30-(115*365+29)-365</f>
        <v>209.70338319444272</v>
      </c>
      <c r="F30" s="10">
        <f t="shared" ref="F30:F32" si="46">(E30-E29)*24</f>
        <v>0.65890361100900918</v>
      </c>
      <c r="G30" s="17">
        <v>15</v>
      </c>
      <c r="H30" s="8">
        <f t="shared" si="40"/>
        <v>952</v>
      </c>
      <c r="I30" s="17">
        <v>839.85</v>
      </c>
      <c r="J30" s="10">
        <f t="shared" si="0"/>
        <v>5.7905641860000001</v>
      </c>
      <c r="K30" s="17">
        <v>839.83</v>
      </c>
      <c r="L30" s="10">
        <f t="shared" si="1"/>
        <v>5.7904262908000002</v>
      </c>
      <c r="M30" s="17">
        <v>24.55</v>
      </c>
      <c r="N30" s="11">
        <f t="shared" si="41"/>
        <v>6.140374773681719E-4</v>
      </c>
      <c r="O30" s="13">
        <f t="shared" ref="O30:O32" si="47">O29+N30</f>
        <v>3.9062931379415362E-2</v>
      </c>
      <c r="P30" s="8">
        <f t="shared" ref="P30:P32" si="48">O30*1000</f>
        <v>39.06293137941536</v>
      </c>
      <c r="Q30" s="11">
        <f t="shared" ref="Q30:Q32" si="49">N30/F30*1000</f>
        <v>0.93190789534127505</v>
      </c>
      <c r="R30" s="13">
        <f t="shared" si="4"/>
        <v>3.9062931379415362E-2</v>
      </c>
      <c r="S30" s="8">
        <v>0</v>
      </c>
      <c r="T30" s="8">
        <f t="shared" si="5"/>
        <v>0</v>
      </c>
      <c r="U30" s="13">
        <f t="shared" si="6"/>
        <v>6.3771374955484461E-2</v>
      </c>
      <c r="V30" s="11">
        <f t="shared" si="7"/>
        <v>25.560932355568173</v>
      </c>
      <c r="W30" s="13">
        <f t="shared" si="8"/>
        <v>0.1118165733263464</v>
      </c>
      <c r="X30" s="8">
        <f t="shared" si="9"/>
        <v>13.865255092466953</v>
      </c>
      <c r="Y30" s="8">
        <f t="shared" si="10"/>
        <v>15.236544057655991</v>
      </c>
      <c r="Z30" s="8">
        <f t="shared" si="11"/>
        <v>0</v>
      </c>
      <c r="AA30" s="8">
        <f t="shared" si="12"/>
        <v>0</v>
      </c>
      <c r="AB30" s="13">
        <f t="shared" si="13"/>
        <v>47.079220681775837</v>
      </c>
      <c r="AC30" s="18">
        <f t="shared" si="14"/>
        <v>0.5357418091269448</v>
      </c>
      <c r="AD30" s="18">
        <f t="shared" si="15"/>
        <v>0.17338548854634772</v>
      </c>
      <c r="AE30" s="18">
        <f t="shared" si="16"/>
        <v>0.29087270232670748</v>
      </c>
    </row>
    <row r="31" spans="4:31" x14ac:dyDescent="0.25">
      <c r="D31" s="15">
        <v>42578.752088009256</v>
      </c>
      <c r="E31" s="12">
        <f t="shared" si="45"/>
        <v>209.75208800925611</v>
      </c>
      <c r="F31" s="10">
        <f t="shared" si="46"/>
        <v>1.1689155555213802</v>
      </c>
      <c r="G31" s="17">
        <v>15</v>
      </c>
      <c r="H31" s="8">
        <f t="shared" si="40"/>
        <v>967</v>
      </c>
      <c r="I31" s="17">
        <v>838.41</v>
      </c>
      <c r="J31" s="10">
        <f t="shared" si="0"/>
        <v>5.7806357315999994</v>
      </c>
      <c r="K31" s="17">
        <v>838.18</v>
      </c>
      <c r="L31" s="10">
        <f t="shared" si="1"/>
        <v>5.7790499367999999</v>
      </c>
      <c r="M31" s="17">
        <v>24.38</v>
      </c>
      <c r="N31" s="11">
        <f t="shared" si="41"/>
        <v>6.1438832054752385E-4</v>
      </c>
      <c r="O31" s="13">
        <f t="shared" si="47"/>
        <v>3.9677319699962889E-2</v>
      </c>
      <c r="P31" s="8">
        <f t="shared" si="48"/>
        <v>39.677319699962887</v>
      </c>
      <c r="Q31" s="11">
        <f t="shared" si="49"/>
        <v>0.52560539351662883</v>
      </c>
      <c r="R31" s="13">
        <f>R30</f>
        <v>3.9062931379415362E-2</v>
      </c>
      <c r="S31" s="13">
        <f>S30+N31</f>
        <v>6.1438832054752385E-4</v>
      </c>
      <c r="T31" s="8">
        <f t="shared" si="5"/>
        <v>0.6143883205475239</v>
      </c>
      <c r="U31" s="13">
        <f t="shared" si="6"/>
        <v>6.3771374955484461E-2</v>
      </c>
      <c r="V31" s="11">
        <f t="shared" si="7"/>
        <v>25.604834196662651</v>
      </c>
      <c r="W31" s="13">
        <f t="shared" si="8"/>
        <v>0.11120218500579887</v>
      </c>
      <c r="X31" s="8">
        <f t="shared" si="9"/>
        <v>13.789070940719061</v>
      </c>
      <c r="Y31" s="8">
        <f t="shared" si="10"/>
        <v>15.152825209581385</v>
      </c>
      <c r="Z31" s="8">
        <f t="shared" si="11"/>
        <v>6.6353938619132857E-2</v>
      </c>
      <c r="AA31" s="8">
        <f t="shared" si="12"/>
        <v>6.6367212061545167E-2</v>
      </c>
      <c r="AB31" s="13">
        <f t="shared" si="13"/>
        <v>47.119037688755959</v>
      </c>
      <c r="AC31" s="18">
        <f t="shared" si="14"/>
        <v>0.5361949099864034</v>
      </c>
      <c r="AD31" s="18">
        <f t="shared" si="15"/>
        <v>0.17243280312641096</v>
      </c>
      <c r="AE31" s="18">
        <f t="shared" si="16"/>
        <v>0.29137228688718564</v>
      </c>
    </row>
    <row r="32" spans="4:31" x14ac:dyDescent="0.25">
      <c r="D32" s="15">
        <v>42579.439962557874</v>
      </c>
      <c r="E32" s="12">
        <f t="shared" si="45"/>
        <v>210.43996255787351</v>
      </c>
      <c r="F32" s="10">
        <f t="shared" si="46"/>
        <v>16.508989166817628</v>
      </c>
      <c r="G32" s="17">
        <v>15</v>
      </c>
      <c r="H32" s="8">
        <f t="shared" si="40"/>
        <v>982</v>
      </c>
      <c r="I32" s="17">
        <v>834.42</v>
      </c>
      <c r="J32" s="10">
        <f t="shared" si="0"/>
        <v>5.7531256391999994</v>
      </c>
      <c r="K32" s="17">
        <v>838.93</v>
      </c>
      <c r="L32" s="10">
        <f t="shared" si="1"/>
        <v>5.7842210067999993</v>
      </c>
      <c r="M32" s="17">
        <v>23.79</v>
      </c>
      <c r="N32" s="11">
        <f t="shared" si="41"/>
        <v>6.1560906921433547E-4</v>
      </c>
      <c r="O32" s="13">
        <f t="shared" si="47"/>
        <v>4.0292928769177228E-2</v>
      </c>
      <c r="P32" s="8">
        <f t="shared" si="48"/>
        <v>40.29292876917723</v>
      </c>
      <c r="Q32" s="11">
        <f t="shared" si="49"/>
        <v>3.7289325408952578E-2</v>
      </c>
      <c r="R32" s="13">
        <f t="shared" ref="R32:R83" si="50">R31</f>
        <v>3.9062931379415362E-2</v>
      </c>
      <c r="S32" s="13">
        <f t="shared" ref="S32:S83" si="51">S31+N32</f>
        <v>1.2299973897618593E-3</v>
      </c>
      <c r="T32" s="8">
        <f t="shared" si="5"/>
        <v>1.2299973897618592</v>
      </c>
      <c r="U32" s="13">
        <f t="shared" si="6"/>
        <v>6.3771374955484461E-2</v>
      </c>
      <c r="V32" s="11">
        <f t="shared" si="7"/>
        <v>25.727270485875138</v>
      </c>
      <c r="W32" s="13">
        <f t="shared" si="8"/>
        <v>0.11058657593658454</v>
      </c>
      <c r="X32" s="8">
        <f t="shared" si="9"/>
        <v>13.712735416136482</v>
      </c>
      <c r="Y32" s="8">
        <f t="shared" si="10"/>
        <v>15.068940017732398</v>
      </c>
      <c r="Z32" s="8">
        <f t="shared" si="11"/>
        <v>0.13283971809428069</v>
      </c>
      <c r="AA32" s="8">
        <f t="shared" si="12"/>
        <v>0.13286629135255121</v>
      </c>
      <c r="AB32" s="13">
        <f t="shared" si="13"/>
        <v>47.080486591392457</v>
      </c>
      <c r="AC32" s="18">
        <f t="shared" si="14"/>
        <v>0.53575621464807244</v>
      </c>
      <c r="AD32" s="18">
        <f t="shared" si="15"/>
        <v>0.17147822478400579</v>
      </c>
      <c r="AE32" s="18">
        <f t="shared" si="16"/>
        <v>0.2927655605679218</v>
      </c>
    </row>
    <row r="33" spans="4:31" x14ac:dyDescent="0.25">
      <c r="D33" s="15">
        <v>42579.503274178242</v>
      </c>
      <c r="E33" s="12">
        <f t="shared" ref="E33:E36" si="52">D33-(115*365+29)-365</f>
        <v>210.50327417824155</v>
      </c>
      <c r="F33" s="10">
        <f t="shared" ref="F33:F36" si="53">(E33-E32)*24</f>
        <v>1.519478888832964</v>
      </c>
      <c r="G33" s="17">
        <v>15</v>
      </c>
      <c r="H33" s="8">
        <f t="shared" si="40"/>
        <v>997</v>
      </c>
      <c r="I33" s="17">
        <v>832.61</v>
      </c>
      <c r="J33" s="10">
        <f t="shared" si="0"/>
        <v>5.7406461235999995</v>
      </c>
      <c r="K33" s="17">
        <v>832.42</v>
      </c>
      <c r="L33" s="10">
        <f t="shared" si="1"/>
        <v>5.7393361191999999</v>
      </c>
      <c r="M33" s="17">
        <v>24.33</v>
      </c>
      <c r="N33" s="11">
        <f t="shared" si="41"/>
        <v>6.1449158603100974E-4</v>
      </c>
      <c r="O33" s="13">
        <f t="shared" ref="O33:O36" si="54">O32+N33</f>
        <v>4.0907420355208238E-2</v>
      </c>
      <c r="P33" s="8">
        <f t="shared" ref="P33:P36" si="55">O33*1000</f>
        <v>40.907420355208238</v>
      </c>
      <c r="Q33" s="11">
        <f t="shared" ref="Q33:Q36" si="56">N33/F33*1000</f>
        <v>0.40440942651264483</v>
      </c>
      <c r="R33" s="13">
        <f t="shared" si="50"/>
        <v>3.9062931379415362E-2</v>
      </c>
      <c r="S33" s="13">
        <f t="shared" si="51"/>
        <v>1.8444889757928691E-3</v>
      </c>
      <c r="T33" s="8">
        <f t="shared" si="5"/>
        <v>1.8444889757928691</v>
      </c>
      <c r="U33" s="13">
        <f t="shared" si="6"/>
        <v>6.3771374955484461E-2</v>
      </c>
      <c r="V33" s="11">
        <f t="shared" si="7"/>
        <v>25.78319866302823</v>
      </c>
      <c r="W33" s="13">
        <f t="shared" si="8"/>
        <v>0.10997208435055353</v>
      </c>
      <c r="X33" s="8">
        <f t="shared" si="9"/>
        <v>13.636538459468637</v>
      </c>
      <c r="Y33" s="8">
        <f t="shared" si="10"/>
        <v>14.985207098317183</v>
      </c>
      <c r="Z33" s="8">
        <f t="shared" si="11"/>
        <v>0.19920480938562979</v>
      </c>
      <c r="AA33" s="8">
        <f t="shared" si="12"/>
        <v>0.19924465831729324</v>
      </c>
      <c r="AB33" s="13">
        <f t="shared" si="13"/>
        <v>47.108291333654584</v>
      </c>
      <c r="AC33" s="18">
        <f t="shared" si="14"/>
        <v>0.53607262096716823</v>
      </c>
      <c r="AD33" s="18">
        <f t="shared" si="15"/>
        <v>0.17052537923810759</v>
      </c>
      <c r="AE33" s="18">
        <f t="shared" si="16"/>
        <v>0.2934019997947242</v>
      </c>
    </row>
    <row r="34" spans="4:31" x14ac:dyDescent="0.25">
      <c r="D34" s="15">
        <v>42579.538575937499</v>
      </c>
      <c r="E34" s="12">
        <f t="shared" si="52"/>
        <v>210.53857593749854</v>
      </c>
      <c r="F34" s="10">
        <f t="shared" si="53"/>
        <v>0.84724222216755152</v>
      </c>
      <c r="G34" s="17">
        <v>15</v>
      </c>
      <c r="H34" s="8">
        <f t="shared" si="40"/>
        <v>1012</v>
      </c>
      <c r="I34" s="17">
        <v>830.6</v>
      </c>
      <c r="J34" s="10">
        <f t="shared" si="0"/>
        <v>5.7267876559999999</v>
      </c>
      <c r="K34" s="17">
        <v>830.58</v>
      </c>
      <c r="L34" s="10">
        <f t="shared" si="1"/>
        <v>5.7266497608</v>
      </c>
      <c r="M34" s="17">
        <v>24.35</v>
      </c>
      <c r="N34" s="11">
        <f t="shared" si="41"/>
        <v>6.1445027567228491E-4</v>
      </c>
      <c r="O34" s="13">
        <f t="shared" si="54"/>
        <v>4.1521870630880524E-2</v>
      </c>
      <c r="P34" s="8">
        <f t="shared" si="55"/>
        <v>41.521870630880521</v>
      </c>
      <c r="Q34" s="11">
        <f t="shared" si="56"/>
        <v>0.72523566412955576</v>
      </c>
      <c r="R34" s="13">
        <f t="shared" si="50"/>
        <v>3.9062931379415362E-2</v>
      </c>
      <c r="S34" s="13">
        <f t="shared" si="51"/>
        <v>2.4589392514651541E-3</v>
      </c>
      <c r="T34" s="8">
        <f t="shared" si="5"/>
        <v>2.458939251465154</v>
      </c>
      <c r="U34" s="13">
        <f t="shared" si="6"/>
        <v>6.3771374955484461E-2</v>
      </c>
      <c r="V34" s="11">
        <f t="shared" si="7"/>
        <v>25.845592389626695</v>
      </c>
      <c r="W34" s="13">
        <f t="shared" si="8"/>
        <v>0.10935763407488125</v>
      </c>
      <c r="X34" s="8">
        <f t="shared" si="9"/>
        <v>13.560346625285275</v>
      </c>
      <c r="Y34" s="8">
        <f t="shared" si="10"/>
        <v>14.901479808005796</v>
      </c>
      <c r="Z34" s="8">
        <f t="shared" si="11"/>
        <v>0.26556543915823594</v>
      </c>
      <c r="AA34" s="8">
        <f t="shared" si="12"/>
        <v>0.26561856287081009</v>
      </c>
      <c r="AB34" s="13">
        <f t="shared" si="13"/>
        <v>47.129624897367506</v>
      </c>
      <c r="AC34" s="18">
        <f t="shared" si="14"/>
        <v>0.53631538798525336</v>
      </c>
      <c r="AD34" s="18">
        <f t="shared" si="15"/>
        <v>0.16957259774905284</v>
      </c>
      <c r="AE34" s="18">
        <f t="shared" si="16"/>
        <v>0.29411201426569383</v>
      </c>
    </row>
    <row r="35" spans="4:31" x14ac:dyDescent="0.25">
      <c r="D35" s="15">
        <v>42579.576921701388</v>
      </c>
      <c r="E35" s="12">
        <f t="shared" si="52"/>
        <v>210.57692170138762</v>
      </c>
      <c r="F35" s="10">
        <f t="shared" si="53"/>
        <v>0.92029833333799616</v>
      </c>
      <c r="G35" s="17">
        <v>15</v>
      </c>
      <c r="H35" s="8">
        <f t="shared" si="40"/>
        <v>1027</v>
      </c>
      <c r="I35" s="17">
        <v>829.39</v>
      </c>
      <c r="J35" s="10">
        <f t="shared" si="0"/>
        <v>5.7184449963999997</v>
      </c>
      <c r="K35" s="17">
        <v>829.38</v>
      </c>
      <c r="L35" s="10">
        <f t="shared" si="1"/>
        <v>5.7183760487999997</v>
      </c>
      <c r="M35" s="17">
        <v>24.58</v>
      </c>
      <c r="N35" s="11">
        <f t="shared" si="41"/>
        <v>6.1397560545630196E-4</v>
      </c>
      <c r="O35" s="13">
        <f t="shared" si="54"/>
        <v>4.2135846236336823E-2</v>
      </c>
      <c r="P35" s="8">
        <f t="shared" si="55"/>
        <v>42.135846236336825</v>
      </c>
      <c r="Q35" s="11">
        <f t="shared" si="56"/>
        <v>0.66714844873114454</v>
      </c>
      <c r="R35" s="13">
        <f t="shared" si="50"/>
        <v>3.9062931379415362E-2</v>
      </c>
      <c r="S35" s="13">
        <f t="shared" si="51"/>
        <v>3.072914856921456E-3</v>
      </c>
      <c r="T35" s="8">
        <f t="shared" si="5"/>
        <v>3.0729148569214559</v>
      </c>
      <c r="U35" s="13">
        <f t="shared" si="6"/>
        <v>6.3771374955484461E-2</v>
      </c>
      <c r="V35" s="11">
        <f t="shared" si="7"/>
        <v>25.883298615637919</v>
      </c>
      <c r="W35" s="13">
        <f t="shared" si="8"/>
        <v>0.10874365846942494</v>
      </c>
      <c r="X35" s="8">
        <f t="shared" si="9"/>
        <v>13.484213650208693</v>
      </c>
      <c r="Y35" s="8">
        <f t="shared" si="10"/>
        <v>14.817817198031531</v>
      </c>
      <c r="Z35" s="8">
        <f t="shared" si="11"/>
        <v>0.33187480454751772</v>
      </c>
      <c r="AA35" s="8">
        <f t="shared" si="12"/>
        <v>0.33194119278607492</v>
      </c>
      <c r="AB35" s="13">
        <f t="shared" si="13"/>
        <v>47.175581281330551</v>
      </c>
      <c r="AC35" s="18">
        <f t="shared" si="14"/>
        <v>0.53683835238289523</v>
      </c>
      <c r="AD35" s="18">
        <f t="shared" si="15"/>
        <v>0.16862055229513892</v>
      </c>
      <c r="AE35" s="18">
        <f t="shared" si="16"/>
        <v>0.29454109532196593</v>
      </c>
    </row>
    <row r="36" spans="4:31" x14ac:dyDescent="0.25">
      <c r="D36" s="15">
        <v>42579.613218819446</v>
      </c>
      <c r="E36" s="12">
        <f t="shared" si="52"/>
        <v>210.61321881944605</v>
      </c>
      <c r="F36" s="10">
        <f t="shared" si="53"/>
        <v>0.87113083340227604</v>
      </c>
      <c r="G36" s="17">
        <v>15</v>
      </c>
      <c r="H36" s="8">
        <f t="shared" si="40"/>
        <v>1042</v>
      </c>
      <c r="I36" s="17">
        <v>828.37</v>
      </c>
      <c r="J36" s="10">
        <f t="shared" si="0"/>
        <v>5.7114123412</v>
      </c>
      <c r="K36" s="17">
        <v>828.28</v>
      </c>
      <c r="L36" s="10">
        <f t="shared" si="1"/>
        <v>5.7107918127999993</v>
      </c>
      <c r="M36" s="17">
        <v>24.58</v>
      </c>
      <c r="N36" s="11">
        <f t="shared" si="41"/>
        <v>6.1397560545630196E-4</v>
      </c>
      <c r="O36" s="13">
        <f t="shared" si="54"/>
        <v>4.2749821841793122E-2</v>
      </c>
      <c r="P36" s="8">
        <f t="shared" si="55"/>
        <v>42.749821841793121</v>
      </c>
      <c r="Q36" s="11">
        <f t="shared" si="56"/>
        <v>0.70480297782408607</v>
      </c>
      <c r="R36" s="13">
        <f t="shared" si="50"/>
        <v>3.9062931379415362E-2</v>
      </c>
      <c r="S36" s="13">
        <f t="shared" si="51"/>
        <v>3.686890462377758E-3</v>
      </c>
      <c r="T36" s="8">
        <f t="shared" si="5"/>
        <v>3.6868904623777579</v>
      </c>
      <c r="U36" s="13">
        <f t="shared" si="6"/>
        <v>6.3771374955484461E-2</v>
      </c>
      <c r="V36" s="11">
        <f t="shared" si="7"/>
        <v>25.915169596706704</v>
      </c>
      <c r="W36" s="13">
        <f t="shared" si="8"/>
        <v>0.10812968286396864</v>
      </c>
      <c r="X36" s="8">
        <f t="shared" si="9"/>
        <v>13.40808067513211</v>
      </c>
      <c r="Y36" s="8">
        <f t="shared" si="10"/>
        <v>14.734154588057264</v>
      </c>
      <c r="Z36" s="8">
        <f t="shared" si="11"/>
        <v>0.398184169936798</v>
      </c>
      <c r="AA36" s="8">
        <f t="shared" si="12"/>
        <v>0.39826382270133825</v>
      </c>
      <c r="AB36" s="13">
        <f t="shared" si="13"/>
        <v>47.227372910236028</v>
      </c>
      <c r="AC36" s="18">
        <f t="shared" si="14"/>
        <v>0.53742771942350542</v>
      </c>
      <c r="AD36" s="18">
        <f t="shared" si="15"/>
        <v>0.167668506841225</v>
      </c>
      <c r="AE36" s="18">
        <f t="shared" si="16"/>
        <v>0.2949037737352696</v>
      </c>
    </row>
    <row r="37" spans="4:31" x14ac:dyDescent="0.25">
      <c r="D37" s="15">
        <v>42579.667919201391</v>
      </c>
      <c r="E37" s="12">
        <f t="shared" ref="E37:E38" si="57">D37-(115*365+29)-365</f>
        <v>210.66791920139076</v>
      </c>
      <c r="F37" s="10">
        <f t="shared" ref="F37:F38" si="58">(E37-E36)*24</f>
        <v>1.3128091666731052</v>
      </c>
      <c r="G37" s="17">
        <v>13</v>
      </c>
      <c r="H37" s="8">
        <f t="shared" si="40"/>
        <v>1055</v>
      </c>
      <c r="I37" s="17">
        <v>827.9</v>
      </c>
      <c r="J37" s="10">
        <f t="shared" si="0"/>
        <v>5.708171804</v>
      </c>
      <c r="K37" s="17">
        <v>827.8</v>
      </c>
      <c r="L37" s="10">
        <f t="shared" si="1"/>
        <v>5.7074823279999993</v>
      </c>
      <c r="M37" s="17">
        <v>24.58</v>
      </c>
      <c r="N37" s="11">
        <f t="shared" si="41"/>
        <v>5.321121913954616E-4</v>
      </c>
      <c r="O37" s="13">
        <f t="shared" ref="O37:O38" si="59">O36+N37</f>
        <v>4.3281934033188585E-2</v>
      </c>
      <c r="P37" s="8">
        <f t="shared" ref="P37:P38" si="60">O37*1000</f>
        <v>43.281934033188584</v>
      </c>
      <c r="Q37" s="11">
        <f t="shared" ref="Q37:Q38" si="61">N37/F37*1000</f>
        <v>0.405323336326124</v>
      </c>
      <c r="R37" s="13">
        <f t="shared" si="50"/>
        <v>3.9062931379415362E-2</v>
      </c>
      <c r="S37" s="13">
        <f t="shared" si="51"/>
        <v>4.2190026537732199E-3</v>
      </c>
      <c r="T37" s="8">
        <f t="shared" si="5"/>
        <v>4.2190026537732201</v>
      </c>
      <c r="U37" s="13">
        <f t="shared" si="6"/>
        <v>6.3771374955484461E-2</v>
      </c>
      <c r="V37" s="11">
        <f t="shared" si="7"/>
        <v>25.929881675110437</v>
      </c>
      <c r="W37" s="13">
        <f t="shared" si="8"/>
        <v>0.10759757067257318</v>
      </c>
      <c r="X37" s="8">
        <f t="shared" si="9"/>
        <v>13.342098763399074</v>
      </c>
      <c r="Y37" s="8">
        <f t="shared" si="10"/>
        <v>14.661646992746235</v>
      </c>
      <c r="Z37" s="8">
        <f t="shared" si="11"/>
        <v>0.45565228660750728</v>
      </c>
      <c r="AA37" s="8">
        <f t="shared" si="12"/>
        <v>0.45574343529456618</v>
      </c>
      <c r="AB37" s="13">
        <f t="shared" si="13"/>
        <v>47.285168427143326</v>
      </c>
      <c r="AC37" s="18">
        <f t="shared" si="14"/>
        <v>0.53808540819445239</v>
      </c>
      <c r="AD37" s="18">
        <f t="shared" si="15"/>
        <v>0.16684340078116627</v>
      </c>
      <c r="AE37" s="18">
        <f t="shared" si="16"/>
        <v>0.29507119102438129</v>
      </c>
    </row>
    <row r="38" spans="4:31" x14ac:dyDescent="0.25">
      <c r="D38" s="15">
        <v>42579.701091226852</v>
      </c>
      <c r="E38" s="12">
        <f t="shared" si="57"/>
        <v>210.70109122685244</v>
      </c>
      <c r="F38" s="10">
        <f t="shared" si="58"/>
        <v>0.79612861108034849</v>
      </c>
      <c r="G38" s="17">
        <v>14</v>
      </c>
      <c r="H38" s="8">
        <f t="shared" si="40"/>
        <v>1069</v>
      </c>
      <c r="I38" s="17">
        <v>826.46</v>
      </c>
      <c r="J38" s="10">
        <f t="shared" si="0"/>
        <v>5.6982433496000002</v>
      </c>
      <c r="K38" s="17">
        <v>826.31</v>
      </c>
      <c r="L38" s="10">
        <f t="shared" si="1"/>
        <v>5.6972091355999996</v>
      </c>
      <c r="M38" s="17">
        <v>24.13</v>
      </c>
      <c r="N38" s="11">
        <f t="shared" si="41"/>
        <v>5.7391132897718574E-4</v>
      </c>
      <c r="O38" s="13">
        <f t="shared" si="59"/>
        <v>4.3855845362165774E-2</v>
      </c>
      <c r="P38" s="8">
        <f t="shared" si="60"/>
        <v>43.855845362165773</v>
      </c>
      <c r="Q38" s="11">
        <f t="shared" si="61"/>
        <v>0.72087765844564566</v>
      </c>
      <c r="R38" s="13">
        <f t="shared" si="50"/>
        <v>3.9062931379415362E-2</v>
      </c>
      <c r="S38" s="13">
        <f t="shared" si="51"/>
        <v>4.7929139827504056E-3</v>
      </c>
      <c r="T38" s="8">
        <f t="shared" si="5"/>
        <v>4.7929139827504059</v>
      </c>
      <c r="U38" s="13">
        <f t="shared" si="6"/>
        <v>6.3771374955484461E-2</v>
      </c>
      <c r="V38" s="11">
        <f t="shared" si="7"/>
        <v>25.975061150961849</v>
      </c>
      <c r="W38" s="13">
        <f t="shared" si="8"/>
        <v>0.10702365934359599</v>
      </c>
      <c r="X38" s="8">
        <f t="shared" si="9"/>
        <v>13.270933758605903</v>
      </c>
      <c r="Y38" s="8">
        <f t="shared" si="10"/>
        <v>14.583443690775717</v>
      </c>
      <c r="Z38" s="8">
        <f t="shared" si="11"/>
        <v>0.51763471013704376</v>
      </c>
      <c r="AA38" s="8">
        <f t="shared" si="12"/>
        <v>0.5177382577886015</v>
      </c>
      <c r="AB38" s="13">
        <f t="shared" si="13"/>
        <v>47.318192253262431</v>
      </c>
      <c r="AC38" s="18">
        <f t="shared" si="14"/>
        <v>0.53846120550148369</v>
      </c>
      <c r="AD38" s="18">
        <f t="shared" si="15"/>
        <v>0.16595347996534435</v>
      </c>
      <c r="AE38" s="18">
        <f t="shared" si="16"/>
        <v>0.29558531453317194</v>
      </c>
    </row>
    <row r="39" spans="4:31" x14ac:dyDescent="0.25">
      <c r="D39" s="15">
        <v>42583.43652354167</v>
      </c>
      <c r="E39" s="12">
        <f t="shared" ref="E39:E40" si="62">D39-(115*365+29)-365</f>
        <v>214.43652354166989</v>
      </c>
      <c r="F39" s="10">
        <f t="shared" ref="F39:F40" si="63">(E39-E38)*24</f>
        <v>89.650375555618666</v>
      </c>
      <c r="G39" s="17">
        <v>14</v>
      </c>
      <c r="H39" s="8">
        <f t="shared" ref="H39:H102" si="64">H38+G39</f>
        <v>1083</v>
      </c>
      <c r="I39" s="17">
        <v>826.94</v>
      </c>
      <c r="J39" s="10">
        <f t="shared" si="0"/>
        <v>5.7015528344000002</v>
      </c>
      <c r="K39" s="17">
        <v>826.23</v>
      </c>
      <c r="L39" s="10">
        <f t="shared" si="1"/>
        <v>5.6966575547999998</v>
      </c>
      <c r="M39" s="17">
        <v>23.83</v>
      </c>
      <c r="N39" s="11">
        <f t="shared" ref="N39:N125" si="65">(101325*(G39/1000000))/($B$1*(M39+273.15))</f>
        <v>5.7449107643052651E-4</v>
      </c>
      <c r="O39" s="13">
        <f t="shared" ref="O39:O40" si="66">O38+N39</f>
        <v>4.4430336438596299E-2</v>
      </c>
      <c r="P39" s="8">
        <f t="shared" ref="P39:P40" si="67">O39*1000</f>
        <v>44.430336438596299</v>
      </c>
      <c r="Q39" s="11">
        <f t="shared" ref="Q39:Q40" si="68">N39/F39*1000</f>
        <v>6.4081279400119741E-3</v>
      </c>
      <c r="R39" s="13">
        <f t="shared" si="50"/>
        <v>3.9062931379415362E-2</v>
      </c>
      <c r="S39" s="13">
        <f t="shared" si="51"/>
        <v>5.3674050591809323E-3</v>
      </c>
      <c r="T39" s="8">
        <f t="shared" si="5"/>
        <v>5.3674050591809319</v>
      </c>
      <c r="U39" s="13">
        <f t="shared" si="6"/>
        <v>6.3771374955484461E-2</v>
      </c>
      <c r="V39" s="11">
        <f t="shared" si="7"/>
        <v>25.95998384262937</v>
      </c>
      <c r="W39" s="13">
        <f t="shared" si="8"/>
        <v>0.10644916826716547</v>
      </c>
      <c r="X39" s="8">
        <f t="shared" si="9"/>
        <v>13.199696865128518</v>
      </c>
      <c r="Y39" s="8">
        <f t="shared" si="10"/>
        <v>14.505161390251118</v>
      </c>
      <c r="Z39" s="8">
        <f t="shared" si="11"/>
        <v>0.57967974639154041</v>
      </c>
      <c r="AA39" s="8">
        <f t="shared" si="12"/>
        <v>0.57979570553264692</v>
      </c>
      <c r="AB39" s="13">
        <f t="shared" si="13"/>
        <v>47.411551862119509</v>
      </c>
      <c r="AC39" s="18">
        <f t="shared" si="14"/>
        <v>0.53952359874045752</v>
      </c>
      <c r="AD39" s="18">
        <f t="shared" si="15"/>
        <v>0.16506266017907076</v>
      </c>
      <c r="AE39" s="18">
        <f t="shared" si="16"/>
        <v>0.29541374108047169</v>
      </c>
    </row>
    <row r="40" spans="4:31" x14ac:dyDescent="0.25">
      <c r="D40" s="15">
        <v>42583.493504016202</v>
      </c>
      <c r="E40" s="12">
        <f t="shared" si="62"/>
        <v>214.49350401620177</v>
      </c>
      <c r="F40" s="10">
        <f t="shared" si="63"/>
        <v>1.367531388765201</v>
      </c>
      <c r="G40" s="17">
        <v>14</v>
      </c>
      <c r="H40" s="8">
        <f t="shared" si="64"/>
        <v>1097</v>
      </c>
      <c r="I40" s="17">
        <v>825.28</v>
      </c>
      <c r="J40" s="10">
        <f t="shared" si="0"/>
        <v>5.6901075327999999</v>
      </c>
      <c r="K40" s="17">
        <v>825.19</v>
      </c>
      <c r="L40" s="10">
        <f t="shared" si="1"/>
        <v>5.6894870044000001</v>
      </c>
      <c r="M40" s="17">
        <v>24.06</v>
      </c>
      <c r="N40" s="11">
        <f t="shared" si="65"/>
        <v>5.7404649869902688E-4</v>
      </c>
      <c r="O40" s="13">
        <f t="shared" si="66"/>
        <v>4.5004382937295327E-2</v>
      </c>
      <c r="P40" s="8">
        <f t="shared" si="67"/>
        <v>45.004382937295325</v>
      </c>
      <c r="Q40" s="11">
        <f t="shared" si="68"/>
        <v>0.41976842609613263</v>
      </c>
      <c r="R40" s="13">
        <f t="shared" si="50"/>
        <v>3.9062931379415362E-2</v>
      </c>
      <c r="S40" s="13">
        <f t="shared" si="51"/>
        <v>5.9414515578799596E-3</v>
      </c>
      <c r="T40" s="8">
        <f t="shared" si="5"/>
        <v>5.9414515578799598</v>
      </c>
      <c r="U40" s="13">
        <f t="shared" si="6"/>
        <v>6.3771374955484461E-2</v>
      </c>
      <c r="V40" s="11">
        <f t="shared" si="7"/>
        <v>26.012200754681967</v>
      </c>
      <c r="W40" s="13">
        <f t="shared" si="8"/>
        <v>0.10587512176846643</v>
      </c>
      <c r="X40" s="8">
        <f t="shared" si="9"/>
        <v>13.128515099289837</v>
      </c>
      <c r="Y40" s="8">
        <f t="shared" si="10"/>
        <v>14.42693966954927</v>
      </c>
      <c r="Z40" s="8">
        <f t="shared" si="11"/>
        <v>0.64167676825103626</v>
      </c>
      <c r="AA40" s="8">
        <f t="shared" si="12"/>
        <v>0.64180512927689159</v>
      </c>
      <c r="AB40" s="13">
        <f t="shared" si="13"/>
        <v>47.437556670768757</v>
      </c>
      <c r="AC40" s="18">
        <f t="shared" si="14"/>
        <v>0.53981952256905952</v>
      </c>
      <c r="AD40" s="18">
        <f t="shared" si="15"/>
        <v>0.16417252976580218</v>
      </c>
      <c r="AE40" s="18">
        <f t="shared" si="16"/>
        <v>0.29600794766513827</v>
      </c>
    </row>
    <row r="41" spans="4:31" x14ac:dyDescent="0.25">
      <c r="D41" s="15">
        <v>42583.575693391205</v>
      </c>
      <c r="E41" s="12">
        <f t="shared" ref="E41:E53" si="69">D41-(115*365+29)-365</f>
        <v>214.57569339120528</v>
      </c>
      <c r="F41" s="10">
        <f t="shared" ref="F41:F53" si="70">(E41-E40)*24</f>
        <v>1.9725450000842102</v>
      </c>
      <c r="G41" s="17">
        <v>21</v>
      </c>
      <c r="H41" s="8">
        <f t="shared" si="64"/>
        <v>1118</v>
      </c>
      <c r="I41" s="17">
        <v>824.62</v>
      </c>
      <c r="J41" s="10">
        <f t="shared" si="0"/>
        <v>5.6855569911999995</v>
      </c>
      <c r="K41" s="17">
        <v>824.48</v>
      </c>
      <c r="L41" s="10">
        <f t="shared" si="1"/>
        <v>5.6845917247999997</v>
      </c>
      <c r="M41" s="17">
        <v>24.63</v>
      </c>
      <c r="N41" s="11">
        <f t="shared" si="65"/>
        <v>8.594215186295477E-4</v>
      </c>
      <c r="O41" s="13">
        <f t="shared" ref="O41:O48" si="71">O40+N41</f>
        <v>4.5863804455924875E-2</v>
      </c>
      <c r="P41" s="8">
        <f t="shared" ref="P41:P48" si="72">O41*1000</f>
        <v>45.863804455924878</v>
      </c>
      <c r="Q41" s="11">
        <f t="shared" ref="Q41:Q48" si="73">N41/F41*1000</f>
        <v>0.43569171734630036</v>
      </c>
      <c r="R41" s="13">
        <f t="shared" si="50"/>
        <v>3.9062931379415362E-2</v>
      </c>
      <c r="S41" s="13">
        <f t="shared" si="51"/>
        <v>6.8008730765095077E-3</v>
      </c>
      <c r="T41" s="8">
        <f t="shared" si="5"/>
        <v>6.8008730765095073</v>
      </c>
      <c r="U41" s="13">
        <f t="shared" si="6"/>
        <v>6.3771374955484461E-2</v>
      </c>
      <c r="V41" s="11">
        <f t="shared" si="7"/>
        <v>26.033020104804557</v>
      </c>
      <c r="W41" s="13">
        <f t="shared" si="8"/>
        <v>0.10501570024983689</v>
      </c>
      <c r="X41" s="8">
        <f t="shared" si="9"/>
        <v>13.021946830979774</v>
      </c>
      <c r="Y41" s="8">
        <f t="shared" si="10"/>
        <v>14.309831682395355</v>
      </c>
      <c r="Z41" s="8">
        <f t="shared" si="11"/>
        <v>0.73449429226302665</v>
      </c>
      <c r="AA41" s="8">
        <f t="shared" si="12"/>
        <v>0.7346412205071281</v>
      </c>
      <c r="AB41" s="13">
        <f t="shared" si="13"/>
        <v>47.533845307800085</v>
      </c>
      <c r="AC41" s="18">
        <f t="shared" si="14"/>
        <v>0.54091524692163995</v>
      </c>
      <c r="AD41" s="18">
        <f t="shared" si="15"/>
        <v>0.1628398899303824</v>
      </c>
      <c r="AE41" s="18">
        <f t="shared" si="16"/>
        <v>0.2962448631479776</v>
      </c>
    </row>
    <row r="42" spans="4:31" x14ac:dyDescent="0.25">
      <c r="D42" s="15">
        <v>42583.609559965276</v>
      </c>
      <c r="E42" s="12">
        <f t="shared" si="69"/>
        <v>214.60955996527628</v>
      </c>
      <c r="F42" s="10">
        <f t="shared" si="70"/>
        <v>0.81279777770396322</v>
      </c>
      <c r="G42" s="17">
        <v>16</v>
      </c>
      <c r="H42" s="8">
        <f t="shared" si="64"/>
        <v>1134</v>
      </c>
      <c r="I42" s="17">
        <v>822.95</v>
      </c>
      <c r="J42" s="10">
        <f t="shared" si="0"/>
        <v>5.6740427420000001</v>
      </c>
      <c r="K42" s="17">
        <v>822.85</v>
      </c>
      <c r="L42" s="10">
        <f t="shared" si="1"/>
        <v>5.6733532660000003</v>
      </c>
      <c r="M42" s="17">
        <v>24.53</v>
      </c>
      <c r="N42" s="11">
        <f t="shared" si="65"/>
        <v>6.5501731438683073E-4</v>
      </c>
      <c r="O42" s="13">
        <f t="shared" si="71"/>
        <v>4.6518821770311705E-2</v>
      </c>
      <c r="P42" s="8">
        <f t="shared" si="72"/>
        <v>46.518821770311703</v>
      </c>
      <c r="Q42" s="11">
        <f t="shared" si="73"/>
        <v>0.80587980473711485</v>
      </c>
      <c r="R42" s="13">
        <f t="shared" si="50"/>
        <v>3.9062931379415362E-2</v>
      </c>
      <c r="S42" s="13">
        <f t="shared" si="51"/>
        <v>7.4558903908963385E-3</v>
      </c>
      <c r="T42" s="8">
        <f t="shared" si="5"/>
        <v>7.4558903908963385</v>
      </c>
      <c r="U42" s="13">
        <f t="shared" si="6"/>
        <v>6.3771374955484461E-2</v>
      </c>
      <c r="V42" s="11">
        <f t="shared" si="7"/>
        <v>26.085848519137166</v>
      </c>
      <c r="W42" s="13">
        <f t="shared" si="8"/>
        <v>0.10436068293545006</v>
      </c>
      <c r="X42" s="8">
        <f t="shared" si="9"/>
        <v>12.940724683995807</v>
      </c>
      <c r="Y42" s="8">
        <f t="shared" si="10"/>
        <v>14.220576575819567</v>
      </c>
      <c r="Z42" s="8">
        <f t="shared" si="11"/>
        <v>0.80523616221680427</v>
      </c>
      <c r="AA42" s="8">
        <f t="shared" si="12"/>
        <v>0.80539724166513726</v>
      </c>
      <c r="AB42" s="13">
        <f t="shared" si="13"/>
        <v>47.570272000043261</v>
      </c>
      <c r="AC42" s="18">
        <f t="shared" si="14"/>
        <v>0.54132976741964867</v>
      </c>
      <c r="AD42" s="18">
        <f t="shared" si="15"/>
        <v>0.16182420420792862</v>
      </c>
      <c r="AE42" s="18">
        <f t="shared" si="16"/>
        <v>0.29684602837242269</v>
      </c>
    </row>
    <row r="43" spans="4:31" x14ac:dyDescent="0.25">
      <c r="D43" s="15">
        <v>42583.651285405096</v>
      </c>
      <c r="E43" s="12">
        <f t="shared" si="69"/>
        <v>214.65128540509613</v>
      </c>
      <c r="F43" s="10">
        <f t="shared" si="70"/>
        <v>1.0014105556765571</v>
      </c>
      <c r="G43" s="17">
        <v>17.5</v>
      </c>
      <c r="H43" s="8">
        <f t="shared" si="64"/>
        <v>1151.5</v>
      </c>
      <c r="I43" s="17">
        <v>822.02</v>
      </c>
      <c r="J43" s="10">
        <f t="shared" si="0"/>
        <v>5.6676306151999993</v>
      </c>
      <c r="K43" s="17">
        <v>821.92</v>
      </c>
      <c r="L43" s="10">
        <f t="shared" si="1"/>
        <v>5.6669411391999995</v>
      </c>
      <c r="M43" s="17">
        <v>24.58</v>
      </c>
      <c r="N43" s="11">
        <f t="shared" si="65"/>
        <v>7.1630487303235221E-4</v>
      </c>
      <c r="O43" s="13">
        <f t="shared" si="71"/>
        <v>4.7235126643344061E-2</v>
      </c>
      <c r="P43" s="8">
        <f t="shared" si="72"/>
        <v>47.23512664334406</v>
      </c>
      <c r="Q43" s="11">
        <f t="shared" si="73"/>
        <v>0.71529590832844148</v>
      </c>
      <c r="R43" s="13">
        <f t="shared" si="50"/>
        <v>3.9062931379415362E-2</v>
      </c>
      <c r="S43" s="13">
        <f t="shared" si="51"/>
        <v>8.1721952639286916E-3</v>
      </c>
      <c r="T43" s="8">
        <f t="shared" si="5"/>
        <v>8.1721952639286908</v>
      </c>
      <c r="U43" s="13">
        <f t="shared" si="6"/>
        <v>6.3771374955484461E-2</v>
      </c>
      <c r="V43" s="11">
        <f t="shared" si="7"/>
        <v>26.115360987353025</v>
      </c>
      <c r="W43" s="13">
        <f t="shared" si="8"/>
        <v>0.10364437806241771</v>
      </c>
      <c r="X43" s="8">
        <f t="shared" si="9"/>
        <v>12.851902879739795</v>
      </c>
      <c r="Y43" s="8">
        <f t="shared" si="10"/>
        <v>14.122970197516258</v>
      </c>
      <c r="Z43" s="8">
        <f t="shared" si="11"/>
        <v>0.88259708850429863</v>
      </c>
      <c r="AA43" s="8">
        <f t="shared" si="12"/>
        <v>0.88277364323294516</v>
      </c>
      <c r="AB43" s="13">
        <f t="shared" si="13"/>
        <v>47.638365910130709</v>
      </c>
      <c r="AC43" s="18">
        <f t="shared" si="14"/>
        <v>0.54210464759082566</v>
      </c>
      <c r="AD43" s="18">
        <f t="shared" si="15"/>
        <v>0.1607134845116957</v>
      </c>
      <c r="AE43" s="18">
        <f t="shared" si="16"/>
        <v>0.29718186789747852</v>
      </c>
    </row>
    <row r="44" spans="4:31" x14ac:dyDescent="0.25">
      <c r="D44" s="15">
        <v>42583.687802488428</v>
      </c>
      <c r="E44" s="12">
        <f t="shared" si="69"/>
        <v>214.68780248842813</v>
      </c>
      <c r="F44" s="10">
        <f t="shared" si="70"/>
        <v>0.87640999996801838</v>
      </c>
      <c r="G44" s="17">
        <v>17</v>
      </c>
      <c r="H44" s="8">
        <f t="shared" si="64"/>
        <v>1168.5</v>
      </c>
      <c r="I44" s="17">
        <v>821.03</v>
      </c>
      <c r="J44" s="10">
        <f t="shared" si="0"/>
        <v>5.6608048027999995</v>
      </c>
      <c r="K44" s="17">
        <v>820.93</v>
      </c>
      <c r="L44" s="10">
        <f t="shared" si="1"/>
        <v>5.6601153267999997</v>
      </c>
      <c r="M44" s="17">
        <v>24.79</v>
      </c>
      <c r="N44" s="11">
        <f t="shared" si="65"/>
        <v>6.9534856441175652E-4</v>
      </c>
      <c r="O44" s="13">
        <f t="shared" si="71"/>
        <v>4.793047520775582E-2</v>
      </c>
      <c r="P44" s="8">
        <f t="shared" si="72"/>
        <v>47.930475207755819</v>
      </c>
      <c r="Q44" s="11">
        <f t="shared" si="73"/>
        <v>0.7934055572587384</v>
      </c>
      <c r="R44" s="13">
        <f t="shared" si="50"/>
        <v>3.9062931379415362E-2</v>
      </c>
      <c r="S44" s="13">
        <f t="shared" si="51"/>
        <v>8.8675438283404486E-3</v>
      </c>
      <c r="T44" s="8">
        <f t="shared" si="5"/>
        <v>8.8675438283404482</v>
      </c>
      <c r="U44" s="13">
        <f t="shared" si="6"/>
        <v>6.3771374955484461E-2</v>
      </c>
      <c r="V44" s="11">
        <f t="shared" si="7"/>
        <v>26.146850954074679</v>
      </c>
      <c r="W44" s="13">
        <f t="shared" si="8"/>
        <v>0.10294902949800595</v>
      </c>
      <c r="X44" s="8">
        <f t="shared" si="9"/>
        <v>12.765679657752738</v>
      </c>
      <c r="Y44" s="8">
        <f t="shared" si="10"/>
        <v>14.028219404123888</v>
      </c>
      <c r="Z44" s="8">
        <f t="shared" si="11"/>
        <v>0.95769473346076794</v>
      </c>
      <c r="AA44" s="8">
        <f t="shared" si="12"/>
        <v>0.95788631072291253</v>
      </c>
      <c r="AB44" s="13">
        <f t="shared" si="13"/>
        <v>47.70162673680143</v>
      </c>
      <c r="AC44" s="18">
        <f t="shared" si="14"/>
        <v>0.54282452929737568</v>
      </c>
      <c r="AD44" s="18">
        <f t="shared" si="15"/>
        <v>0.15963526017549953</v>
      </c>
      <c r="AE44" s="18">
        <f t="shared" si="16"/>
        <v>0.29754021052712487</v>
      </c>
    </row>
    <row r="45" spans="4:31" x14ac:dyDescent="0.25">
      <c r="D45" s="15">
        <v>42583.724898194443</v>
      </c>
      <c r="E45" s="12">
        <f t="shared" si="69"/>
        <v>214.72489819444309</v>
      </c>
      <c r="F45" s="10">
        <f t="shared" si="70"/>
        <v>0.89029694435885176</v>
      </c>
      <c r="G45" s="17">
        <v>14</v>
      </c>
      <c r="H45" s="8">
        <f t="shared" si="64"/>
        <v>1182.5</v>
      </c>
      <c r="I45" s="17">
        <v>820.16</v>
      </c>
      <c r="J45" s="10">
        <f t="shared" si="0"/>
        <v>5.6548063615999995</v>
      </c>
      <c r="K45" s="17">
        <v>820.11</v>
      </c>
      <c r="L45" s="10">
        <f t="shared" si="1"/>
        <v>5.6544616235999996</v>
      </c>
      <c r="M45" s="17">
        <v>24.46</v>
      </c>
      <c r="N45" s="11">
        <f t="shared" si="65"/>
        <v>5.7327495674990014E-4</v>
      </c>
      <c r="O45" s="13">
        <f t="shared" si="71"/>
        <v>4.850375016450572E-2</v>
      </c>
      <c r="P45" s="8">
        <f t="shared" si="72"/>
        <v>48.503750164505718</v>
      </c>
      <c r="Q45" s="11">
        <f t="shared" si="73"/>
        <v>0.6439143258688198</v>
      </c>
      <c r="R45" s="13">
        <f t="shared" si="50"/>
        <v>3.9062931379415362E-2</v>
      </c>
      <c r="S45" s="13">
        <f t="shared" si="51"/>
        <v>9.4408187850903488E-3</v>
      </c>
      <c r="T45" s="8">
        <f t="shared" si="5"/>
        <v>9.4408187850903484</v>
      </c>
      <c r="U45" s="13">
        <f t="shared" si="6"/>
        <v>6.3771374955484461E-2</v>
      </c>
      <c r="V45" s="11">
        <f t="shared" si="7"/>
        <v>26.17458671335341</v>
      </c>
      <c r="W45" s="13">
        <f t="shared" si="8"/>
        <v>0.10237575454125605</v>
      </c>
      <c r="X45" s="8">
        <f t="shared" si="9"/>
        <v>12.694593563115751</v>
      </c>
      <c r="Y45" s="8">
        <f t="shared" si="10"/>
        <v>13.950102816610714</v>
      </c>
      <c r="Z45" s="8">
        <f t="shared" si="11"/>
        <v>1.0196084287897571</v>
      </c>
      <c r="AA45" s="8">
        <f t="shared" si="12"/>
        <v>1.0198123912680106</v>
      </c>
      <c r="AB45" s="13">
        <f t="shared" si="13"/>
        <v>47.752007565035875</v>
      </c>
      <c r="AC45" s="18">
        <f t="shared" si="14"/>
        <v>0.54339784201735619</v>
      </c>
      <c r="AD45" s="18">
        <f t="shared" si="15"/>
        <v>0.15874632613387613</v>
      </c>
      <c r="AE45" s="18">
        <f t="shared" si="16"/>
        <v>0.29785583184876768</v>
      </c>
    </row>
    <row r="46" spans="4:31" x14ac:dyDescent="0.25">
      <c r="D46" s="15">
        <v>42583.770269606481</v>
      </c>
      <c r="E46" s="12">
        <f t="shared" si="69"/>
        <v>214.77026960648072</v>
      </c>
      <c r="F46" s="10">
        <f t="shared" si="70"/>
        <v>1.0889138889033347</v>
      </c>
      <c r="G46" s="17">
        <v>18</v>
      </c>
      <c r="H46" s="8">
        <f t="shared" si="64"/>
        <v>1200.5</v>
      </c>
      <c r="I46" s="17">
        <v>819.34</v>
      </c>
      <c r="J46" s="10">
        <f t="shared" si="0"/>
        <v>5.6491526584000002</v>
      </c>
      <c r="K46" s="17">
        <v>819.69</v>
      </c>
      <c r="L46" s="10">
        <f t="shared" si="1"/>
        <v>5.6515658244000004</v>
      </c>
      <c r="M46" s="17">
        <v>24.33</v>
      </c>
      <c r="N46" s="11">
        <f t="shared" si="65"/>
        <v>7.3738990323721156E-4</v>
      </c>
      <c r="O46" s="13">
        <f t="shared" si="71"/>
        <v>4.9241140067742932E-2</v>
      </c>
      <c r="P46" s="8">
        <f t="shared" si="72"/>
        <v>49.241140067742933</v>
      </c>
      <c r="Q46" s="11">
        <f t="shared" si="73"/>
        <v>0.6771792616033675</v>
      </c>
      <c r="R46" s="13">
        <f t="shared" si="50"/>
        <v>3.9062931379415362E-2</v>
      </c>
      <c r="S46" s="13">
        <f t="shared" si="51"/>
        <v>1.0178208688327561E-2</v>
      </c>
      <c r="T46" s="8">
        <f t="shared" si="5"/>
        <v>10.178208688327562</v>
      </c>
      <c r="U46" s="13">
        <f t="shared" si="6"/>
        <v>6.3771374955484461E-2</v>
      </c>
      <c r="V46" s="11">
        <f t="shared" si="7"/>
        <v>26.200782384387349</v>
      </c>
      <c r="W46" s="13">
        <f t="shared" si="8"/>
        <v>0.10163836463801884</v>
      </c>
      <c r="X46" s="8">
        <f t="shared" si="9"/>
        <v>12.603157215114337</v>
      </c>
      <c r="Y46" s="8">
        <f t="shared" si="10"/>
        <v>13.849623313312458</v>
      </c>
      <c r="Z46" s="8">
        <f t="shared" si="11"/>
        <v>1.0992465383393761</v>
      </c>
      <c r="AA46" s="8">
        <f t="shared" si="12"/>
        <v>1.0994664316257012</v>
      </c>
      <c r="AB46" s="13">
        <f t="shared" si="13"/>
        <v>47.826291397300189</v>
      </c>
      <c r="AC46" s="18">
        <f t="shared" si="14"/>
        <v>0.54424316090984948</v>
      </c>
      <c r="AD46" s="18">
        <f t="shared" si="15"/>
        <v>0.15760291147879832</v>
      </c>
      <c r="AE46" s="18">
        <f t="shared" si="16"/>
        <v>0.29815392761135218</v>
      </c>
    </row>
    <row r="47" spans="4:31" x14ac:dyDescent="0.25">
      <c r="D47" s="15">
        <v>42584.407413773151</v>
      </c>
      <c r="E47" s="12">
        <f t="shared" si="69"/>
        <v>215.40741377315135</v>
      </c>
      <c r="F47" s="10">
        <f t="shared" si="70"/>
        <v>15.291460000094958</v>
      </c>
      <c r="G47" s="17">
        <v>17</v>
      </c>
      <c r="H47" s="8">
        <f t="shared" si="64"/>
        <v>1217.5</v>
      </c>
      <c r="I47" s="17">
        <v>822.91</v>
      </c>
      <c r="J47" s="10">
        <f t="shared" si="0"/>
        <v>5.6737669515999993</v>
      </c>
      <c r="K47" s="17">
        <v>822.86</v>
      </c>
      <c r="L47" s="10">
        <f t="shared" si="1"/>
        <v>5.6734222136000003</v>
      </c>
      <c r="M47" s="17">
        <v>23.71</v>
      </c>
      <c r="N47" s="11">
        <f t="shared" si="65"/>
        <v>6.978782971125741E-4</v>
      </c>
      <c r="O47" s="13">
        <f t="shared" si="71"/>
        <v>4.9939018364855509E-2</v>
      </c>
      <c r="P47" s="8">
        <f t="shared" si="72"/>
        <v>49.939018364855507</v>
      </c>
      <c r="Q47" s="11">
        <f t="shared" si="73"/>
        <v>4.5638434597366134E-2</v>
      </c>
      <c r="R47" s="13">
        <f t="shared" si="50"/>
        <v>3.9062931379415362E-2</v>
      </c>
      <c r="S47" s="13">
        <f t="shared" si="51"/>
        <v>1.0876086985440136E-2</v>
      </c>
      <c r="T47" s="8">
        <f t="shared" si="5"/>
        <v>10.876086985440136</v>
      </c>
      <c r="U47" s="13">
        <f t="shared" si="6"/>
        <v>6.3771374955484461E-2</v>
      </c>
      <c r="V47" s="11">
        <f t="shared" si="7"/>
        <v>26.087116499767816</v>
      </c>
      <c r="W47" s="13">
        <f t="shared" si="8"/>
        <v>0.10094048634090626</v>
      </c>
      <c r="X47" s="8">
        <f t="shared" si="9"/>
        <v>12.516620306272376</v>
      </c>
      <c r="Y47" s="8">
        <f t="shared" si="10"/>
        <v>13.754527809090522</v>
      </c>
      <c r="Z47" s="8">
        <f t="shared" si="11"/>
        <v>1.1746173944275351</v>
      </c>
      <c r="AA47" s="8">
        <f t="shared" si="12"/>
        <v>1.1748523649005151</v>
      </c>
      <c r="AB47" s="13">
        <f t="shared" si="13"/>
        <v>48.035052786141662</v>
      </c>
      <c r="AC47" s="18">
        <f t="shared" si="14"/>
        <v>0.54661877806141124</v>
      </c>
      <c r="AD47" s="18">
        <f t="shared" si="15"/>
        <v>0.1565207644777665</v>
      </c>
      <c r="AE47" s="18">
        <f t="shared" si="16"/>
        <v>0.29686045746082235</v>
      </c>
    </row>
    <row r="48" spans="4:31" x14ac:dyDescent="0.25">
      <c r="D48" s="15">
        <v>42584.443930821762</v>
      </c>
      <c r="E48" s="12">
        <f t="shared" si="69"/>
        <v>215.44393082176248</v>
      </c>
      <c r="F48" s="10">
        <f t="shared" si="70"/>
        <v>0.87640916666714475</v>
      </c>
      <c r="G48" s="17">
        <v>18</v>
      </c>
      <c r="H48" s="8">
        <f t="shared" si="64"/>
        <v>1235.5</v>
      </c>
      <c r="I48" s="17">
        <v>821.18</v>
      </c>
      <c r="J48" s="10">
        <f t="shared" si="0"/>
        <v>5.6618390167999992</v>
      </c>
      <c r="K48" s="17">
        <v>821.08</v>
      </c>
      <c r="L48" s="10">
        <f t="shared" si="1"/>
        <v>5.6611495408000003</v>
      </c>
      <c r="M48" s="17">
        <v>23.78</v>
      </c>
      <c r="N48" s="11">
        <f t="shared" si="65"/>
        <v>7.3875576201463554E-4</v>
      </c>
      <c r="O48" s="13">
        <f t="shared" si="71"/>
        <v>5.0677774126870141E-2</v>
      </c>
      <c r="P48" s="8">
        <f t="shared" si="72"/>
        <v>50.67777412687014</v>
      </c>
      <c r="Q48" s="11">
        <f t="shared" si="73"/>
        <v>0.84293477306269526</v>
      </c>
      <c r="R48" s="13">
        <f t="shared" si="50"/>
        <v>3.9062931379415362E-2</v>
      </c>
      <c r="S48" s="13">
        <f t="shared" si="51"/>
        <v>1.1614842747454772E-2</v>
      </c>
      <c r="T48" s="8">
        <f t="shared" si="5"/>
        <v>11.614842747454771</v>
      </c>
      <c r="U48" s="13">
        <f t="shared" si="6"/>
        <v>6.3771374955484461E-2</v>
      </c>
      <c r="V48" s="11">
        <f t="shared" si="7"/>
        <v>26.142074866440897</v>
      </c>
      <c r="W48" s="13">
        <f t="shared" si="8"/>
        <v>0.10020173057889162</v>
      </c>
      <c r="X48" s="8">
        <f t="shared" si="9"/>
        <v>12.42501459178256</v>
      </c>
      <c r="Y48" s="8">
        <f t="shared" si="10"/>
        <v>13.653862188772043</v>
      </c>
      <c r="Z48" s="8">
        <f t="shared" si="11"/>
        <v>1.2544030167251161</v>
      </c>
      <c r="AA48" s="8">
        <f t="shared" si="12"/>
        <v>1.254653947514619</v>
      </c>
      <c r="AB48" s="13">
        <f t="shared" si="13"/>
        <v>48.080760039787059</v>
      </c>
      <c r="AC48" s="18">
        <f t="shared" si="14"/>
        <v>0.54713890746040283</v>
      </c>
      <c r="AD48" s="18">
        <f t="shared" si="15"/>
        <v>0.15537523188896593</v>
      </c>
      <c r="AE48" s="18">
        <f t="shared" si="16"/>
        <v>0.29748586065063121</v>
      </c>
    </row>
    <row r="49" spans="4:31" x14ac:dyDescent="0.25">
      <c r="D49" s="15">
        <v>42584.509626747684</v>
      </c>
      <c r="E49" s="12">
        <f t="shared" si="69"/>
        <v>215.5096267476838</v>
      </c>
      <c r="F49" s="10">
        <f t="shared" si="70"/>
        <v>1.5767022221116349</v>
      </c>
      <c r="G49" s="17">
        <v>96</v>
      </c>
      <c r="H49" s="8">
        <f t="shared" si="64"/>
        <v>1331.5</v>
      </c>
      <c r="I49" s="17">
        <v>820.89</v>
      </c>
      <c r="J49" s="10">
        <f t="shared" si="0"/>
        <v>5.6598395363999998</v>
      </c>
      <c r="K49" s="17">
        <v>820.75</v>
      </c>
      <c r="L49" s="10">
        <f t="shared" si="1"/>
        <v>5.6588742700000001</v>
      </c>
      <c r="M49" s="17">
        <v>24.23</v>
      </c>
      <c r="N49" s="11">
        <f t="shared" si="65"/>
        <v>3.9340686155088789E-3</v>
      </c>
      <c r="O49" s="13">
        <f t="shared" ref="O49:O53" si="74">O48+N49</f>
        <v>5.461184274237902E-2</v>
      </c>
      <c r="P49" s="8">
        <f t="shared" ref="P49:P53" si="75">O49*1000</f>
        <v>54.611842742379018</v>
      </c>
      <c r="Q49" s="11">
        <f t="shared" ref="Q49:Q53" si="76">N49/F49*1000</f>
        <v>2.4951246724572291</v>
      </c>
      <c r="R49" s="13">
        <f t="shared" si="50"/>
        <v>3.9062931379415362E-2</v>
      </c>
      <c r="S49" s="13">
        <f t="shared" si="51"/>
        <v>1.5548911362963651E-2</v>
      </c>
      <c r="T49" s="8">
        <f t="shared" si="5"/>
        <v>15.548911362963651</v>
      </c>
      <c r="U49" s="13">
        <f t="shared" si="6"/>
        <v>6.3771374955484461E-2</v>
      </c>
      <c r="V49" s="11">
        <f t="shared" si="7"/>
        <v>26.151310210654209</v>
      </c>
      <c r="W49" s="13">
        <f t="shared" si="8"/>
        <v>9.6267661963382739E-2</v>
      </c>
      <c r="X49" s="8">
        <f t="shared" si="9"/>
        <v>11.937190083459459</v>
      </c>
      <c r="Y49" s="8">
        <f t="shared" si="10"/>
        <v>13.1177913005049</v>
      </c>
      <c r="Z49" s="8">
        <f t="shared" si="11"/>
        <v>1.679282427200075</v>
      </c>
      <c r="AA49" s="8">
        <f t="shared" si="12"/>
        <v>1.6796183508702491</v>
      </c>
      <c r="AB49" s="13">
        <f t="shared" si="13"/>
        <v>48.60759558384089</v>
      </c>
      <c r="AC49" s="18">
        <f t="shared" si="14"/>
        <v>0.55313407525197666</v>
      </c>
      <c r="AD49" s="18">
        <f t="shared" si="15"/>
        <v>0.1492749697490767</v>
      </c>
      <c r="AE49" s="18">
        <f t="shared" si="16"/>
        <v>0.29759095499894667</v>
      </c>
    </row>
    <row r="50" spans="4:31" x14ac:dyDescent="0.25">
      <c r="D50" s="15">
        <v>42584.561340902779</v>
      </c>
      <c r="E50" s="12">
        <f t="shared" si="69"/>
        <v>215.56134090277919</v>
      </c>
      <c r="F50" s="10">
        <f t="shared" si="70"/>
        <v>1.2411397222895175</v>
      </c>
      <c r="G50" s="17">
        <v>95</v>
      </c>
      <c r="H50" s="8">
        <f t="shared" si="64"/>
        <v>1426.5</v>
      </c>
      <c r="I50" s="17">
        <v>814.2</v>
      </c>
      <c r="J50" s="10">
        <f t="shared" si="0"/>
        <v>5.6137135919999999</v>
      </c>
      <c r="K50" s="17">
        <v>814.13</v>
      </c>
      <c r="L50" s="10">
        <f t="shared" si="1"/>
        <v>5.6132309588</v>
      </c>
      <c r="M50" s="17">
        <v>24.35</v>
      </c>
      <c r="N50" s="11">
        <f t="shared" si="65"/>
        <v>3.891518412591138E-3</v>
      </c>
      <c r="O50" s="13">
        <f t="shared" si="74"/>
        <v>5.8503361154970158E-2</v>
      </c>
      <c r="P50" s="8">
        <f t="shared" si="75"/>
        <v>58.503361154970158</v>
      </c>
      <c r="Q50" s="11">
        <f t="shared" si="76"/>
        <v>3.1354394212865047</v>
      </c>
      <c r="R50" s="13">
        <f t="shared" si="50"/>
        <v>3.9062931379415362E-2</v>
      </c>
      <c r="S50" s="13">
        <f t="shared" si="51"/>
        <v>1.9440429775554789E-2</v>
      </c>
      <c r="T50" s="8">
        <f t="shared" si="5"/>
        <v>19.44042977555479</v>
      </c>
      <c r="U50" s="13">
        <f t="shared" si="6"/>
        <v>6.3771374955484461E-2</v>
      </c>
      <c r="V50" s="11">
        <f t="shared" si="7"/>
        <v>26.3661864883615</v>
      </c>
      <c r="W50" s="13">
        <f t="shared" si="8"/>
        <v>9.2376143550791601E-2</v>
      </c>
      <c r="X50" s="8">
        <f t="shared" si="9"/>
        <v>11.454641800298159</v>
      </c>
      <c r="Y50" s="8">
        <f t="shared" si="10"/>
        <v>12.587518461866109</v>
      </c>
      <c r="Z50" s="8">
        <f t="shared" si="11"/>
        <v>2.0995664157599179</v>
      </c>
      <c r="AA50" s="8">
        <f t="shared" si="12"/>
        <v>2.0999864130425263</v>
      </c>
      <c r="AB50" s="13">
        <f t="shared" si="13"/>
        <v>48.922992144772387</v>
      </c>
      <c r="AC50" s="18">
        <f t="shared" si="14"/>
        <v>0.55672315599075928</v>
      </c>
      <c r="AD50" s="18">
        <f t="shared" si="15"/>
        <v>0.14324068698506323</v>
      </c>
      <c r="AE50" s="18">
        <f t="shared" si="16"/>
        <v>0.30003615702417746</v>
      </c>
    </row>
    <row r="51" spans="4:31" x14ac:dyDescent="0.25">
      <c r="D51" s="15">
        <v>42584.59761488426</v>
      </c>
      <c r="E51" s="12">
        <f t="shared" si="69"/>
        <v>215.59761488426011</v>
      </c>
      <c r="F51" s="10">
        <f t="shared" si="70"/>
        <v>0.87057555554201826</v>
      </c>
      <c r="G51" s="17">
        <v>87</v>
      </c>
      <c r="H51" s="8">
        <f t="shared" si="64"/>
        <v>1513.5</v>
      </c>
      <c r="I51" s="17">
        <v>800.62</v>
      </c>
      <c r="J51" s="10">
        <f t="shared" si="0"/>
        <v>5.5200827511999995</v>
      </c>
      <c r="K51" s="17">
        <v>800.59</v>
      </c>
      <c r="L51" s="10">
        <f t="shared" si="1"/>
        <v>5.5198759084000004</v>
      </c>
      <c r="M51" s="17">
        <v>24.59</v>
      </c>
      <c r="N51" s="11">
        <f t="shared" si="65"/>
        <v>3.5609389086872023E-3</v>
      </c>
      <c r="O51" s="13">
        <f t="shared" si="74"/>
        <v>6.206430006365736E-2</v>
      </c>
      <c r="P51" s="8">
        <f t="shared" si="75"/>
        <v>62.064300063657363</v>
      </c>
      <c r="Q51" s="11">
        <f t="shared" si="76"/>
        <v>4.0903272392827184</v>
      </c>
      <c r="R51" s="13">
        <f t="shared" si="50"/>
        <v>3.9062931379415362E-2</v>
      </c>
      <c r="S51" s="13">
        <f t="shared" si="51"/>
        <v>2.3001368684241991E-2</v>
      </c>
      <c r="T51" s="8">
        <f t="shared" si="5"/>
        <v>23.001368684241992</v>
      </c>
      <c r="U51" s="13">
        <f t="shared" si="6"/>
        <v>6.3771374955484461E-2</v>
      </c>
      <c r="V51" s="11">
        <f t="shared" si="7"/>
        <v>26.813405908950482</v>
      </c>
      <c r="W51" s="13">
        <f t="shared" si="8"/>
        <v>8.8815204642104406E-2</v>
      </c>
      <c r="X51" s="8">
        <f t="shared" si="9"/>
        <v>11.013085375620946</v>
      </c>
      <c r="Y51" s="8">
        <f t="shared" si="10"/>
        <v>12.102291621561479</v>
      </c>
      <c r="Z51" s="8">
        <f t="shared" si="11"/>
        <v>2.4841478178981351</v>
      </c>
      <c r="AA51" s="8">
        <f t="shared" si="12"/>
        <v>2.4846447468475046</v>
      </c>
      <c r="AB51" s="13">
        <f t="shared" si="13"/>
        <v>48.960999564488034</v>
      </c>
      <c r="AC51" s="18">
        <f t="shared" si="14"/>
        <v>0.55715566450521292</v>
      </c>
      <c r="AD51" s="18">
        <f t="shared" si="15"/>
        <v>0.13771900881160989</v>
      </c>
      <c r="AE51" s="18">
        <f t="shared" si="16"/>
        <v>0.30512532668317721</v>
      </c>
    </row>
    <row r="52" spans="4:31" x14ac:dyDescent="0.25">
      <c r="D52" s="15">
        <v>42584.63511771991</v>
      </c>
      <c r="E52" s="12">
        <f t="shared" si="69"/>
        <v>215.63511771991034</v>
      </c>
      <c r="F52" s="10">
        <f t="shared" si="70"/>
        <v>0.90006805560551584</v>
      </c>
      <c r="G52" s="17">
        <v>72</v>
      </c>
      <c r="H52" s="8">
        <f t="shared" si="64"/>
        <v>1585.5</v>
      </c>
      <c r="I52" s="17">
        <v>800.86</v>
      </c>
      <c r="J52" s="10">
        <f t="shared" si="0"/>
        <v>5.5217374935999999</v>
      </c>
      <c r="K52" s="17">
        <v>800.85</v>
      </c>
      <c r="L52" s="10">
        <f t="shared" si="1"/>
        <v>5.5216685459999999</v>
      </c>
      <c r="M52" s="17">
        <v>24.68</v>
      </c>
      <c r="N52" s="11">
        <f t="shared" si="65"/>
        <v>2.9460933877044717E-3</v>
      </c>
      <c r="O52" s="13">
        <f t="shared" si="74"/>
        <v>6.5010393451361836E-2</v>
      </c>
      <c r="P52" s="8">
        <f t="shared" si="75"/>
        <v>65.010393451361836</v>
      </c>
      <c r="Q52" s="11">
        <f t="shared" si="76"/>
        <v>3.2731895875612467</v>
      </c>
      <c r="R52" s="13">
        <f t="shared" si="50"/>
        <v>3.9062931379415362E-2</v>
      </c>
      <c r="S52" s="13">
        <f t="shared" si="51"/>
        <v>2.5947462071946464E-2</v>
      </c>
      <c r="T52" s="8">
        <f t="shared" si="5"/>
        <v>25.947462071946465</v>
      </c>
      <c r="U52" s="13">
        <f t="shared" si="6"/>
        <v>6.3771374955484461E-2</v>
      </c>
      <c r="V52" s="11">
        <f t="shared" si="7"/>
        <v>26.805370525215309</v>
      </c>
      <c r="W52" s="13">
        <f t="shared" si="8"/>
        <v>8.586911125439993E-2</v>
      </c>
      <c r="X52" s="8">
        <f t="shared" si="9"/>
        <v>10.647769795545591</v>
      </c>
      <c r="Y52" s="8">
        <f t="shared" si="10"/>
        <v>11.700845929170978</v>
      </c>
      <c r="Z52" s="8">
        <f t="shared" si="11"/>
        <v>2.8023259037702184</v>
      </c>
      <c r="AA52" s="8">
        <f t="shared" si="12"/>
        <v>2.8028864810664316</v>
      </c>
      <c r="AB52" s="13">
        <f t="shared" si="13"/>
        <v>49.370480640613707</v>
      </c>
      <c r="AC52" s="18">
        <f t="shared" si="14"/>
        <v>0.56181538761341077</v>
      </c>
      <c r="AD52" s="18">
        <f t="shared" si="15"/>
        <v>0.13315072500416872</v>
      </c>
      <c r="AE52" s="18">
        <f t="shared" si="16"/>
        <v>0.30503388738242054</v>
      </c>
    </row>
    <row r="53" spans="4:31" x14ac:dyDescent="0.25">
      <c r="D53" s="15">
        <v>42584.671482314814</v>
      </c>
      <c r="E53" s="12">
        <f t="shared" si="69"/>
        <v>215.67148231481406</v>
      </c>
      <c r="F53" s="10">
        <f t="shared" si="70"/>
        <v>0.87275027768919244</v>
      </c>
      <c r="G53" s="17">
        <v>65</v>
      </c>
      <c r="H53" s="8">
        <f t="shared" si="64"/>
        <v>1650.5</v>
      </c>
      <c r="I53" s="17">
        <v>799.07</v>
      </c>
      <c r="J53" s="10">
        <f t="shared" si="0"/>
        <v>5.5093958731999999</v>
      </c>
      <c r="K53" s="17">
        <v>799.13</v>
      </c>
      <c r="L53" s="10">
        <f t="shared" si="1"/>
        <v>5.5098095587999998</v>
      </c>
      <c r="M53" s="17">
        <v>24.97</v>
      </c>
      <c r="N53" s="11">
        <f t="shared" si="65"/>
        <v>2.6570804163452764E-3</v>
      </c>
      <c r="O53" s="13">
        <f t="shared" si="74"/>
        <v>6.7667473867707106E-2</v>
      </c>
      <c r="P53" s="8">
        <f t="shared" si="75"/>
        <v>67.667473867707102</v>
      </c>
      <c r="Q53" s="11">
        <f t="shared" si="76"/>
        <v>3.0444910580613156</v>
      </c>
      <c r="R53" s="13">
        <f t="shared" si="50"/>
        <v>3.9062931379415362E-2</v>
      </c>
      <c r="S53" s="13">
        <f t="shared" si="51"/>
        <v>2.8604542488291741E-2</v>
      </c>
      <c r="T53" s="8">
        <f t="shared" si="5"/>
        <v>28.604542488291742</v>
      </c>
      <c r="U53" s="13">
        <f t="shared" si="6"/>
        <v>6.3771374955484461E-2</v>
      </c>
      <c r="V53" s="11">
        <f t="shared" si="7"/>
        <v>26.865417346194867</v>
      </c>
      <c r="W53" s="13">
        <f t="shared" si="8"/>
        <v>8.321203083805466E-2</v>
      </c>
      <c r="X53" s="8">
        <f t="shared" si="9"/>
        <v>10.318291823918777</v>
      </c>
      <c r="Y53" s="8">
        <f t="shared" si="10"/>
        <v>11.338782224086568</v>
      </c>
      <c r="Z53" s="8">
        <f t="shared" si="11"/>
        <v>3.0892905887355075</v>
      </c>
      <c r="AA53" s="8">
        <f t="shared" si="12"/>
        <v>3.0899085704495972</v>
      </c>
      <c r="AB53" s="13">
        <f t="shared" si="13"/>
        <v>49.672497524718565</v>
      </c>
      <c r="AC53" s="18">
        <f t="shared" si="14"/>
        <v>0.56525221323486485</v>
      </c>
      <c r="AD53" s="18">
        <f t="shared" si="15"/>
        <v>0.12903059171453227</v>
      </c>
      <c r="AE53" s="18">
        <f t="shared" si="16"/>
        <v>0.30571719505060296</v>
      </c>
    </row>
    <row r="54" spans="4:31" x14ac:dyDescent="0.25">
      <c r="D54" s="15">
        <v>42584.707698425926</v>
      </c>
      <c r="E54" s="12">
        <f t="shared" ref="E54:E57" si="77">D54-(115*365+29)-365</f>
        <v>215.70769842592563</v>
      </c>
      <c r="F54" s="10">
        <f t="shared" ref="F54:F57" si="78">(E54-E53)*24</f>
        <v>0.86918666667770594</v>
      </c>
      <c r="G54" s="17">
        <v>58</v>
      </c>
      <c r="H54" s="8">
        <f t="shared" si="64"/>
        <v>1708.5</v>
      </c>
      <c r="I54" s="17">
        <v>797.47</v>
      </c>
      <c r="J54" s="10">
        <f t="shared" si="0"/>
        <v>5.4983642572000004</v>
      </c>
      <c r="K54" s="17">
        <v>797.57</v>
      </c>
      <c r="L54" s="10">
        <f t="shared" si="1"/>
        <v>5.4990537332000002</v>
      </c>
      <c r="M54" s="17">
        <v>24.93</v>
      </c>
      <c r="N54" s="11">
        <f t="shared" si="65"/>
        <v>2.371251455252567E-3</v>
      </c>
      <c r="O54" s="13">
        <f t="shared" ref="O54:O57" si="79">O53+N54</f>
        <v>7.0038725322959669E-2</v>
      </c>
      <c r="P54" s="8">
        <f t="shared" ref="P54:P57" si="80">O54*1000</f>
        <v>70.038725322959664</v>
      </c>
      <c r="Q54" s="11">
        <f t="shared" ref="Q54:Q57" si="81">N54/F54*1000</f>
        <v>2.7281268180472744</v>
      </c>
      <c r="R54" s="13">
        <f t="shared" si="50"/>
        <v>3.9062931379415362E-2</v>
      </c>
      <c r="S54" s="13">
        <f t="shared" si="51"/>
        <v>3.0975793943544307E-2</v>
      </c>
      <c r="T54" s="8">
        <f t="shared" si="5"/>
        <v>30.975793943544307</v>
      </c>
      <c r="U54" s="13">
        <f t="shared" si="6"/>
        <v>6.3771374955484461E-2</v>
      </c>
      <c r="V54" s="11">
        <f t="shared" si="7"/>
        <v>26.919318643740741</v>
      </c>
      <c r="W54" s="13">
        <f t="shared" si="8"/>
        <v>8.0840779382802097E-2</v>
      </c>
      <c r="X54" s="8">
        <f t="shared" si="9"/>
        <v>10.02425664346746</v>
      </c>
      <c r="Y54" s="8">
        <f t="shared" si="10"/>
        <v>11.015666641173032</v>
      </c>
      <c r="Z54" s="8">
        <f t="shared" si="11"/>
        <v>3.3453857459027843</v>
      </c>
      <c r="AA54" s="8">
        <f t="shared" si="12"/>
        <v>3.3460549568941631</v>
      </c>
      <c r="AB54" s="13">
        <f t="shared" si="13"/>
        <v>49.941711810086225</v>
      </c>
      <c r="AC54" s="18">
        <f t="shared" si="14"/>
        <v>0.56831575902421805</v>
      </c>
      <c r="AD54" s="18">
        <f t="shared" si="15"/>
        <v>0.12535367173921472</v>
      </c>
      <c r="AE54" s="18">
        <f t="shared" si="16"/>
        <v>0.30633056923656721</v>
      </c>
    </row>
    <row r="55" spans="4:31" x14ac:dyDescent="0.25">
      <c r="D55" s="15">
        <v>42584.746009479168</v>
      </c>
      <c r="E55" s="12">
        <f t="shared" si="77"/>
        <v>215.7460094791677</v>
      </c>
      <c r="F55" s="10">
        <f t="shared" si="78"/>
        <v>0.91946527780964971</v>
      </c>
      <c r="G55" s="17">
        <v>48</v>
      </c>
      <c r="H55" s="8">
        <f t="shared" si="64"/>
        <v>1756.5</v>
      </c>
      <c r="I55" s="17">
        <v>796</v>
      </c>
      <c r="J55" s="10">
        <f t="shared" si="0"/>
        <v>5.4882289599999998</v>
      </c>
      <c r="K55" s="17">
        <v>796.16</v>
      </c>
      <c r="L55" s="10">
        <f t="shared" si="1"/>
        <v>5.4893321215999995</v>
      </c>
      <c r="M55" s="17">
        <v>24.82</v>
      </c>
      <c r="N55" s="11">
        <f t="shared" si="65"/>
        <v>1.9631394517569396E-3</v>
      </c>
      <c r="O55" s="13">
        <f t="shared" si="79"/>
        <v>7.2001864774716609E-2</v>
      </c>
      <c r="P55" s="8">
        <f t="shared" si="80"/>
        <v>72.001864774716609</v>
      </c>
      <c r="Q55" s="11">
        <f t="shared" si="81"/>
        <v>2.1350881856392996</v>
      </c>
      <c r="R55" s="13">
        <f t="shared" si="50"/>
        <v>3.9062931379415362E-2</v>
      </c>
      <c r="S55" s="13">
        <f t="shared" si="51"/>
        <v>3.2938933395301247E-2</v>
      </c>
      <c r="T55" s="8">
        <f t="shared" si="5"/>
        <v>32.938933395301248</v>
      </c>
      <c r="U55" s="13">
        <f t="shared" si="6"/>
        <v>6.3771374955484461E-2</v>
      </c>
      <c r="V55" s="11">
        <f t="shared" si="7"/>
        <v>26.96903145580896</v>
      </c>
      <c r="W55" s="13">
        <f t="shared" si="8"/>
        <v>7.8877639931045157E-2</v>
      </c>
      <c r="X55" s="8">
        <f t="shared" si="9"/>
        <v>9.7808273514495987</v>
      </c>
      <c r="Y55" s="8">
        <f t="shared" si="10"/>
        <v>10.748161924669889</v>
      </c>
      <c r="Z55" s="8">
        <f t="shared" si="11"/>
        <v>3.5574048066925341</v>
      </c>
      <c r="AA55" s="8">
        <f t="shared" si="12"/>
        <v>3.5581164299785297</v>
      </c>
      <c r="AB55" s="13">
        <f t="shared" si="13"/>
        <v>50.159503714521151</v>
      </c>
      <c r="AC55" s="18">
        <f t="shared" si="14"/>
        <v>0.5707941396602072</v>
      </c>
      <c r="AD55" s="18">
        <f t="shared" si="15"/>
        <v>0.12230958012737414</v>
      </c>
      <c r="AE55" s="18">
        <f t="shared" si="16"/>
        <v>0.30689628021241872</v>
      </c>
    </row>
    <row r="56" spans="4:31" x14ac:dyDescent="0.25">
      <c r="D56" s="15">
        <v>42585.382493854166</v>
      </c>
      <c r="E56" s="12">
        <f t="shared" si="77"/>
        <v>216.38249385416566</v>
      </c>
      <c r="F56" s="10">
        <f t="shared" si="78"/>
        <v>15.275624999951106</v>
      </c>
      <c r="G56" s="17">
        <v>45</v>
      </c>
      <c r="H56" s="8">
        <f t="shared" si="64"/>
        <v>1801.5</v>
      </c>
      <c r="I56" s="17">
        <v>809.75</v>
      </c>
      <c r="J56" s="10">
        <f t="shared" si="0"/>
        <v>5.5830319099999999</v>
      </c>
      <c r="K56" s="17">
        <v>809.87</v>
      </c>
      <c r="L56" s="10">
        <f t="shared" si="1"/>
        <v>5.5838592811999996</v>
      </c>
      <c r="M56" s="17">
        <v>24.14</v>
      </c>
      <c r="N56" s="11">
        <f t="shared" si="65"/>
        <v>1.8446529349709524E-3</v>
      </c>
      <c r="O56" s="13">
        <f t="shared" si="79"/>
        <v>7.3846517709687559E-2</v>
      </c>
      <c r="P56" s="8">
        <f t="shared" si="80"/>
        <v>73.846517709687561</v>
      </c>
      <c r="Q56" s="11">
        <f t="shared" si="81"/>
        <v>0.12075793527118248</v>
      </c>
      <c r="R56" s="13">
        <f t="shared" si="50"/>
        <v>3.9062931379415362E-2</v>
      </c>
      <c r="S56" s="13">
        <f t="shared" si="51"/>
        <v>3.4783586330272197E-2</v>
      </c>
      <c r="T56" s="8">
        <f t="shared" si="5"/>
        <v>34.783586330272193</v>
      </c>
      <c r="U56" s="13">
        <f t="shared" si="6"/>
        <v>6.3771374955484461E-2</v>
      </c>
      <c r="V56" s="11">
        <f t="shared" si="7"/>
        <v>26.511082480795224</v>
      </c>
      <c r="W56" s="13">
        <f t="shared" si="8"/>
        <v>7.7032986996074193E-2</v>
      </c>
      <c r="X56" s="8">
        <f t="shared" si="9"/>
        <v>9.5520903875131999</v>
      </c>
      <c r="Y56" s="8">
        <f t="shared" si="10"/>
        <v>10.496802623640878</v>
      </c>
      <c r="Z56" s="8">
        <f t="shared" si="11"/>
        <v>3.7566273236693979</v>
      </c>
      <c r="AA56" s="8">
        <f t="shared" si="12"/>
        <v>3.7573787994292838</v>
      </c>
      <c r="AB56" s="13">
        <f t="shared" si="13"/>
        <v>50.868811990563898</v>
      </c>
      <c r="AC56" s="18">
        <f t="shared" si="14"/>
        <v>0.57886577070109557</v>
      </c>
      <c r="AD56" s="18">
        <f t="shared" si="15"/>
        <v>0.11944921658005879</v>
      </c>
      <c r="AE56" s="18">
        <f t="shared" si="16"/>
        <v>0.30168501271884568</v>
      </c>
    </row>
    <row r="57" spans="4:31" x14ac:dyDescent="0.25">
      <c r="D57" s="15">
        <v>42585.415966840279</v>
      </c>
      <c r="E57" s="12">
        <f t="shared" si="77"/>
        <v>216.415966840279</v>
      </c>
      <c r="F57" s="10">
        <f t="shared" si="78"/>
        <v>0.80335166672011837</v>
      </c>
      <c r="G57" s="17">
        <v>43</v>
      </c>
      <c r="H57" s="8">
        <f t="shared" si="64"/>
        <v>1844.5</v>
      </c>
      <c r="I57" s="17">
        <v>801.39</v>
      </c>
      <c r="J57" s="10">
        <f t="shared" si="0"/>
        <v>5.5253917163999997</v>
      </c>
      <c r="K57" s="17">
        <v>801.51</v>
      </c>
      <c r="L57" s="10">
        <f t="shared" si="1"/>
        <v>5.5262190875999995</v>
      </c>
      <c r="M57" s="17">
        <v>24.31</v>
      </c>
      <c r="N57" s="11">
        <f t="shared" si="65"/>
        <v>1.7616609855751373E-3</v>
      </c>
      <c r="O57" s="13">
        <f t="shared" si="79"/>
        <v>7.5608178695262693E-2</v>
      </c>
      <c r="P57" s="8">
        <f t="shared" si="80"/>
        <v>75.608178695262694</v>
      </c>
      <c r="Q57" s="11">
        <f t="shared" si="81"/>
        <v>2.1928889408639103</v>
      </c>
      <c r="R57" s="13">
        <f t="shared" si="50"/>
        <v>3.9062931379415362E-2</v>
      </c>
      <c r="S57" s="13">
        <f t="shared" si="51"/>
        <v>3.6545247315847337E-2</v>
      </c>
      <c r="T57" s="8">
        <f t="shared" si="5"/>
        <v>36.545247315847334</v>
      </c>
      <c r="U57" s="13">
        <f t="shared" si="6"/>
        <v>6.3771374955484461E-2</v>
      </c>
      <c r="V57" s="11">
        <f t="shared" si="7"/>
        <v>26.787642769218397</v>
      </c>
      <c r="W57" s="13">
        <f t="shared" si="8"/>
        <v>7.5271326010499059E-2</v>
      </c>
      <c r="X57" s="8">
        <f t="shared" si="9"/>
        <v>9.333644425301884</v>
      </c>
      <c r="Y57" s="8">
        <f t="shared" si="10"/>
        <v>10.256752115716356</v>
      </c>
      <c r="Z57" s="8">
        <f t="shared" si="11"/>
        <v>3.9468867101115124</v>
      </c>
      <c r="AA57" s="8">
        <f t="shared" si="12"/>
        <v>3.9476762453605843</v>
      </c>
      <c r="AB57" s="13">
        <f t="shared" si="13"/>
        <v>50.832302210065251</v>
      </c>
      <c r="AC57" s="18">
        <f t="shared" si="14"/>
        <v>0.57845030469354664</v>
      </c>
      <c r="AD57" s="18">
        <f t="shared" si="15"/>
        <v>0.11671754236083987</v>
      </c>
      <c r="AE57" s="18">
        <f t="shared" si="16"/>
        <v>0.30483215294561361</v>
      </c>
    </row>
    <row r="58" spans="4:31" x14ac:dyDescent="0.25">
      <c r="D58" s="15">
        <v>42585.447437488423</v>
      </c>
      <c r="E58" s="12">
        <f t="shared" ref="E58" si="82">D58-(115*365+29)-365</f>
        <v>216.44743748842302</v>
      </c>
      <c r="F58" s="10">
        <f t="shared" ref="F58" si="83">(E58-E57)*24</f>
        <v>0.75529555545654148</v>
      </c>
      <c r="G58" s="17">
        <v>50</v>
      </c>
      <c r="H58" s="8">
        <f t="shared" si="64"/>
        <v>1894.5</v>
      </c>
      <c r="I58" s="17">
        <v>795.57</v>
      </c>
      <c r="J58" s="10">
        <f t="shared" si="0"/>
        <v>5.4852642131999998</v>
      </c>
      <c r="K58" s="17">
        <v>795.67</v>
      </c>
      <c r="L58" s="10">
        <f t="shared" si="1"/>
        <v>5.4859536891999996</v>
      </c>
      <c r="M58" s="17">
        <v>24.61</v>
      </c>
      <c r="N58" s="11">
        <f t="shared" si="65"/>
        <v>2.0463791533730158E-3</v>
      </c>
      <c r="O58" s="13">
        <f t="shared" ref="O58" si="84">O57+N58</f>
        <v>7.7654557848635702E-2</v>
      </c>
      <c r="P58" s="8">
        <f t="shared" ref="P58" si="85">O58*1000</f>
        <v>77.654557848635704</v>
      </c>
      <c r="Q58" s="11">
        <f t="shared" ref="Q58" si="86">N58/F58*1000</f>
        <v>2.7093753413338617</v>
      </c>
      <c r="R58" s="13">
        <f t="shared" si="50"/>
        <v>3.9062931379415362E-2</v>
      </c>
      <c r="S58" s="13">
        <f t="shared" si="51"/>
        <v>3.8591626469220354E-2</v>
      </c>
      <c r="T58" s="8">
        <f t="shared" si="5"/>
        <v>38.591626469220351</v>
      </c>
      <c r="U58" s="13">
        <f t="shared" si="6"/>
        <v>6.3771374955484461E-2</v>
      </c>
      <c r="V58" s="11">
        <f t="shared" si="7"/>
        <v>26.983608027984882</v>
      </c>
      <c r="W58" s="13">
        <f t="shared" si="8"/>
        <v>7.322494685712605E-2</v>
      </c>
      <c r="X58" s="8">
        <f t="shared" si="9"/>
        <v>9.0798934102836295</v>
      </c>
      <c r="Y58" s="8">
        <f t="shared" si="10"/>
        <v>9.9779048464655258</v>
      </c>
      <c r="Z58" s="8">
        <f t="shared" si="11"/>
        <v>4.1678956586757971</v>
      </c>
      <c r="AA58" s="8">
        <f t="shared" si="12"/>
        <v>4.168729404556708</v>
      </c>
      <c r="AB58" s="13">
        <f t="shared" si="13"/>
        <v>50.915184220549584</v>
      </c>
      <c r="AC58" s="18">
        <f t="shared" si="14"/>
        <v>0.57939346725227059</v>
      </c>
      <c r="AD58" s="18">
        <f t="shared" si="15"/>
        <v>0.11354437725030574</v>
      </c>
      <c r="AE58" s="18">
        <f t="shared" si="16"/>
        <v>0.30706215549742361</v>
      </c>
    </row>
    <row r="59" spans="4:31" x14ac:dyDescent="0.25">
      <c r="D59" s="15">
        <v>42585.48560965278</v>
      </c>
      <c r="E59" s="12">
        <f t="shared" ref="E59:E66" si="87">D59-(115*365+29)-365</f>
        <v>216.48560965278011</v>
      </c>
      <c r="F59" s="10">
        <f t="shared" ref="F59:F66" si="88">(E59-E58)*24</f>
        <v>0.91613194457022473</v>
      </c>
      <c r="G59" s="17">
        <v>10</v>
      </c>
      <c r="H59" s="8">
        <f t="shared" si="64"/>
        <v>1904.5</v>
      </c>
      <c r="I59" s="17">
        <v>792.13</v>
      </c>
      <c r="J59" s="10">
        <f t="shared" si="0"/>
        <v>5.4615462387999996</v>
      </c>
      <c r="K59" s="17">
        <v>792.29</v>
      </c>
      <c r="L59" s="10">
        <f t="shared" si="1"/>
        <v>5.4626494003999992</v>
      </c>
      <c r="M59" s="17">
        <v>24.23</v>
      </c>
      <c r="N59" s="11">
        <f t="shared" si="65"/>
        <v>4.097988141155082E-4</v>
      </c>
      <c r="O59" s="13">
        <f t="shared" ref="O59:O66" si="89">O58+N59</f>
        <v>7.8064356662751216E-2</v>
      </c>
      <c r="P59" s="8">
        <f t="shared" ref="P59:P66" si="90">O59*1000</f>
        <v>78.064356662751223</v>
      </c>
      <c r="Q59" s="11">
        <f t="shared" ref="Q59:Q66" si="91">N59/F59*1000</f>
        <v>0.44731418497556347</v>
      </c>
      <c r="R59" s="13">
        <f t="shared" si="50"/>
        <v>3.9062931379415362E-2</v>
      </c>
      <c r="S59" s="13">
        <f t="shared" si="51"/>
        <v>3.9001425283335861E-2</v>
      </c>
      <c r="T59" s="8">
        <f t="shared" si="5"/>
        <v>39.001425283335863</v>
      </c>
      <c r="U59" s="13">
        <f t="shared" si="6"/>
        <v>6.3771374955484461E-2</v>
      </c>
      <c r="V59" s="11">
        <f t="shared" si="7"/>
        <v>27.100790323335733</v>
      </c>
      <c r="W59" s="13">
        <f t="shared" si="8"/>
        <v>7.2815148043010536E-2</v>
      </c>
      <c r="X59" s="8">
        <f t="shared" si="9"/>
        <v>9.0290783573333062</v>
      </c>
      <c r="Y59" s="8">
        <f t="shared" si="10"/>
        <v>9.9220641289376985</v>
      </c>
      <c r="Z59" s="8">
        <f t="shared" si="11"/>
        <v>4.2121539306002731</v>
      </c>
      <c r="AA59" s="8">
        <f t="shared" si="12"/>
        <v>4.2129965299062544</v>
      </c>
      <c r="AB59" s="13">
        <f t="shared" si="13"/>
        <v>50.853842642726569</v>
      </c>
      <c r="AC59" s="18">
        <f t="shared" si="14"/>
        <v>0.57869542579360378</v>
      </c>
      <c r="AD59" s="18">
        <f t="shared" si="15"/>
        <v>0.11290893327740061</v>
      </c>
      <c r="AE59" s="18">
        <f t="shared" si="16"/>
        <v>0.30839564092899563</v>
      </c>
    </row>
    <row r="60" spans="4:31" x14ac:dyDescent="0.25">
      <c r="D60" s="15">
        <v>42585.519765520832</v>
      </c>
      <c r="E60" s="12">
        <f t="shared" si="87"/>
        <v>216.51976552083215</v>
      </c>
      <c r="F60" s="10">
        <f t="shared" si="88"/>
        <v>0.81974083324894309</v>
      </c>
      <c r="G60" s="17">
        <v>46</v>
      </c>
      <c r="H60" s="8">
        <f t="shared" si="64"/>
        <v>1950.5</v>
      </c>
      <c r="I60" s="17">
        <v>787.69</v>
      </c>
      <c r="J60" s="10">
        <f t="shared" si="0"/>
        <v>5.4309335044000004</v>
      </c>
      <c r="K60" s="17">
        <v>787.81</v>
      </c>
      <c r="L60" s="10">
        <f t="shared" si="1"/>
        <v>5.4317608755999993</v>
      </c>
      <c r="M60" s="17">
        <v>24.34</v>
      </c>
      <c r="N60" s="11">
        <f t="shared" si="65"/>
        <v>1.8843775191491523E-3</v>
      </c>
      <c r="O60" s="13">
        <f t="shared" si="89"/>
        <v>7.9948734181900363E-2</v>
      </c>
      <c r="P60" s="8">
        <f t="shared" si="90"/>
        <v>79.948734181900363</v>
      </c>
      <c r="Q60" s="11">
        <f t="shared" si="91"/>
        <v>2.2987479002121329</v>
      </c>
      <c r="R60" s="13">
        <f t="shared" si="50"/>
        <v>3.9062931379415362E-2</v>
      </c>
      <c r="S60" s="13">
        <f t="shared" si="51"/>
        <v>4.0885802802485015E-2</v>
      </c>
      <c r="T60" s="8">
        <f t="shared" si="5"/>
        <v>40.885802802485017</v>
      </c>
      <c r="U60" s="13">
        <f t="shared" si="6"/>
        <v>6.3771374955484461E-2</v>
      </c>
      <c r="V60" s="11">
        <f t="shared" si="7"/>
        <v>27.253550303830099</v>
      </c>
      <c r="W60" s="13">
        <f t="shared" si="8"/>
        <v>7.0930770523861375E-2</v>
      </c>
      <c r="X60" s="8">
        <f t="shared" si="9"/>
        <v>8.7954155449588107</v>
      </c>
      <c r="Y60" s="8">
        <f t="shared" si="10"/>
        <v>9.6652918076470442</v>
      </c>
      <c r="Z60" s="8">
        <f t="shared" si="11"/>
        <v>4.415666702668382</v>
      </c>
      <c r="AA60" s="8">
        <f t="shared" si="12"/>
        <v>4.4165500126709158</v>
      </c>
      <c r="AB60" s="13">
        <f t="shared" si="13"/>
        <v>50.957854983522857</v>
      </c>
      <c r="AC60" s="18">
        <f t="shared" si="14"/>
        <v>0.57987904265944756</v>
      </c>
      <c r="AD60" s="18">
        <f t="shared" si="15"/>
        <v>0.10998697182710773</v>
      </c>
      <c r="AE60" s="18">
        <f t="shared" si="16"/>
        <v>0.31013398551344473</v>
      </c>
    </row>
    <row r="61" spans="4:31" x14ac:dyDescent="0.25">
      <c r="D61" s="15">
        <v>42585.553875127312</v>
      </c>
      <c r="E61" s="12">
        <f t="shared" si="87"/>
        <v>216.55387512731249</v>
      </c>
      <c r="F61" s="10">
        <f t="shared" si="88"/>
        <v>0.81863055552821606</v>
      </c>
      <c r="G61" s="17">
        <v>68</v>
      </c>
      <c r="H61" s="8">
        <f t="shared" si="64"/>
        <v>2018.5</v>
      </c>
      <c r="I61" s="17">
        <v>786.59</v>
      </c>
      <c r="J61" s="10">
        <f t="shared" si="0"/>
        <v>5.4233492684</v>
      </c>
      <c r="K61" s="17">
        <v>786.71</v>
      </c>
      <c r="L61" s="10">
        <f t="shared" si="1"/>
        <v>5.4241766395999997</v>
      </c>
      <c r="M61" s="17">
        <v>24.6</v>
      </c>
      <c r="N61" s="11">
        <f t="shared" si="65"/>
        <v>2.7831691188021992E-3</v>
      </c>
      <c r="O61" s="13">
        <f t="shared" si="89"/>
        <v>8.2731903300702569E-2</v>
      </c>
      <c r="P61" s="8">
        <f t="shared" si="90"/>
        <v>82.731903300702569</v>
      </c>
      <c r="Q61" s="11">
        <f t="shared" si="91"/>
        <v>3.3997865093202848</v>
      </c>
      <c r="R61" s="13">
        <f t="shared" si="50"/>
        <v>3.9062931379415362E-2</v>
      </c>
      <c r="S61" s="13">
        <f t="shared" si="51"/>
        <v>4.3668971921287214E-2</v>
      </c>
      <c r="T61" s="8">
        <f t="shared" si="5"/>
        <v>43.668971921287216</v>
      </c>
      <c r="U61" s="13">
        <f t="shared" si="6"/>
        <v>6.3771374955484461E-2</v>
      </c>
      <c r="V61" s="11">
        <f t="shared" si="7"/>
        <v>27.291662796150387</v>
      </c>
      <c r="W61" s="13">
        <f t="shared" si="8"/>
        <v>6.8147601405059183E-2</v>
      </c>
      <c r="X61" s="8">
        <f t="shared" si="9"/>
        <v>8.4503025742273383</v>
      </c>
      <c r="Y61" s="8">
        <f t="shared" si="10"/>
        <v>9.2860467848652064</v>
      </c>
      <c r="Z61" s="8">
        <f t="shared" si="11"/>
        <v>4.7162489674990189</v>
      </c>
      <c r="AA61" s="8">
        <f t="shared" si="12"/>
        <v>4.7171924059802146</v>
      </c>
      <c r="AB61" s="13">
        <f t="shared" si="13"/>
        <v>51.2989875139844</v>
      </c>
      <c r="AC61" s="18">
        <f t="shared" si="14"/>
        <v>0.58376098795027664</v>
      </c>
      <c r="AD61" s="18">
        <f t="shared" si="15"/>
        <v>0.1056713223396008</v>
      </c>
      <c r="AE61" s="18">
        <f t="shared" si="16"/>
        <v>0.31056768971012255</v>
      </c>
    </row>
    <row r="62" spans="4:31" x14ac:dyDescent="0.25">
      <c r="D62" s="15">
        <v>42585.587533275466</v>
      </c>
      <c r="E62" s="12">
        <f t="shared" si="87"/>
        <v>216.58753327546583</v>
      </c>
      <c r="F62" s="10">
        <f t="shared" si="88"/>
        <v>0.8077955556800589</v>
      </c>
      <c r="G62" s="17">
        <v>35</v>
      </c>
      <c r="H62" s="8">
        <f t="shared" si="64"/>
        <v>2053.5</v>
      </c>
      <c r="I62" s="17">
        <v>781.69</v>
      </c>
      <c r="J62" s="10">
        <f t="shared" si="0"/>
        <v>5.3895649444</v>
      </c>
      <c r="K62" s="17">
        <v>781.93</v>
      </c>
      <c r="L62" s="10">
        <f t="shared" si="1"/>
        <v>5.3912196867999995</v>
      </c>
      <c r="M62" s="17">
        <v>24.71</v>
      </c>
      <c r="N62" s="11">
        <f t="shared" si="65"/>
        <v>1.4319844883362801E-3</v>
      </c>
      <c r="O62" s="13">
        <f t="shared" si="89"/>
        <v>8.4163887789038855E-2</v>
      </c>
      <c r="P62" s="8">
        <f t="shared" si="90"/>
        <v>84.163887789038853</v>
      </c>
      <c r="Q62" s="11">
        <f t="shared" si="91"/>
        <v>1.7727065694620407</v>
      </c>
      <c r="R62" s="13">
        <f t="shared" si="50"/>
        <v>3.9062931379415362E-2</v>
      </c>
      <c r="S62" s="13">
        <f t="shared" si="51"/>
        <v>4.5100956409623492E-2</v>
      </c>
      <c r="T62" s="8">
        <f t="shared" si="5"/>
        <v>45.100956409623493</v>
      </c>
      <c r="U62" s="13">
        <f t="shared" si="6"/>
        <v>6.3771374955484461E-2</v>
      </c>
      <c r="V62" s="11">
        <f t="shared" si="7"/>
        <v>27.462739754664806</v>
      </c>
      <c r="W62" s="13">
        <f t="shared" si="8"/>
        <v>6.6715616916722897E-2</v>
      </c>
      <c r="X62" s="8">
        <f t="shared" si="9"/>
        <v>8.2727364976736393</v>
      </c>
      <c r="Y62" s="8">
        <f t="shared" si="10"/>
        <v>9.0909192282127904</v>
      </c>
      <c r="Z62" s="8">
        <f t="shared" si="11"/>
        <v>4.8709032922393378</v>
      </c>
      <c r="AA62" s="8">
        <f t="shared" si="12"/>
        <v>4.8718776677728926</v>
      </c>
      <c r="AB62" s="13">
        <f t="shared" si="13"/>
        <v>51.323038112122397</v>
      </c>
      <c r="AC62" s="18">
        <f t="shared" si="14"/>
        <v>0.58403467368191031</v>
      </c>
      <c r="AD62" s="18">
        <f t="shared" si="15"/>
        <v>0.10345085248692221</v>
      </c>
      <c r="AE62" s="18">
        <f t="shared" si="16"/>
        <v>0.31251447383116748</v>
      </c>
    </row>
    <row r="63" spans="4:31" x14ac:dyDescent="0.25">
      <c r="D63" s="15">
        <v>42585.621179884256</v>
      </c>
      <c r="E63" s="12">
        <f t="shared" si="87"/>
        <v>216.62117988425598</v>
      </c>
      <c r="F63" s="10">
        <f t="shared" si="88"/>
        <v>0.80751861096359789</v>
      </c>
      <c r="G63" s="17">
        <v>59</v>
      </c>
      <c r="H63" s="8">
        <f t="shared" si="64"/>
        <v>2112.5</v>
      </c>
      <c r="I63" s="17">
        <v>778.48</v>
      </c>
      <c r="J63" s="10">
        <f t="shared" si="0"/>
        <v>5.3674327648000002</v>
      </c>
      <c r="K63" s="17">
        <v>778.54</v>
      </c>
      <c r="L63" s="10">
        <f t="shared" si="1"/>
        <v>5.3678464503999992</v>
      </c>
      <c r="M63" s="17">
        <v>24.87</v>
      </c>
      <c r="N63" s="11">
        <f t="shared" si="65"/>
        <v>2.4126207332254611E-3</v>
      </c>
      <c r="O63" s="13">
        <f t="shared" si="89"/>
        <v>8.6576508522264312E-2</v>
      </c>
      <c r="P63" s="8">
        <f t="shared" si="90"/>
        <v>86.576508522264305</v>
      </c>
      <c r="Q63" s="11">
        <f t="shared" si="91"/>
        <v>2.9876967545633688</v>
      </c>
      <c r="R63" s="13">
        <f t="shared" si="50"/>
        <v>3.9062931379415362E-2</v>
      </c>
      <c r="S63" s="13">
        <f t="shared" si="51"/>
        <v>4.7513577142848956E-2</v>
      </c>
      <c r="T63" s="8">
        <f t="shared" si="5"/>
        <v>47.513577142848959</v>
      </c>
      <c r="U63" s="13">
        <f t="shared" si="6"/>
        <v>6.3771374955484461E-2</v>
      </c>
      <c r="V63" s="11">
        <f t="shared" si="7"/>
        <v>27.57598016496754</v>
      </c>
      <c r="W63" s="13">
        <f t="shared" si="8"/>
        <v>6.4302996183497441E-2</v>
      </c>
      <c r="X63" s="8">
        <f t="shared" si="9"/>
        <v>7.9735715267536822</v>
      </c>
      <c r="Y63" s="8">
        <f t="shared" si="10"/>
        <v>8.7621665129161332</v>
      </c>
      <c r="Z63" s="8">
        <f t="shared" si="11"/>
        <v>5.1314663314276876</v>
      </c>
      <c r="AA63" s="8">
        <f t="shared" si="12"/>
        <v>5.1324928299936863</v>
      </c>
      <c r="AB63" s="13">
        <f t="shared" si="13"/>
        <v>51.538550417116326</v>
      </c>
      <c r="AC63" s="18">
        <f t="shared" si="14"/>
        <v>0.58648711343122117</v>
      </c>
      <c r="AD63" s="18">
        <f t="shared" si="15"/>
        <v>9.9709784306568822E-2</v>
      </c>
      <c r="AE63" s="18">
        <f t="shared" si="16"/>
        <v>0.31380310226221003</v>
      </c>
    </row>
    <row r="64" spans="4:31" x14ac:dyDescent="0.25">
      <c r="D64" s="15">
        <v>42585.653796412036</v>
      </c>
      <c r="E64" s="12">
        <f t="shared" si="87"/>
        <v>216.65379641203617</v>
      </c>
      <c r="F64" s="10">
        <f t="shared" si="88"/>
        <v>0.78279666672460735</v>
      </c>
      <c r="G64" s="17">
        <v>27</v>
      </c>
      <c r="H64" s="8">
        <f t="shared" si="64"/>
        <v>2139.5</v>
      </c>
      <c r="I64" s="17">
        <v>775.74</v>
      </c>
      <c r="J64" s="10">
        <f t="shared" si="0"/>
        <v>5.3485411223999995</v>
      </c>
      <c r="K64" s="17">
        <v>775.78</v>
      </c>
      <c r="L64" s="10">
        <f t="shared" si="1"/>
        <v>5.3488169127999994</v>
      </c>
      <c r="M64" s="17">
        <v>24.89</v>
      </c>
      <c r="N64" s="11">
        <f t="shared" si="65"/>
        <v>1.1040065850976665E-3</v>
      </c>
      <c r="O64" s="13">
        <f t="shared" si="89"/>
        <v>8.7680515107361981E-2</v>
      </c>
      <c r="P64" s="8">
        <f t="shared" si="90"/>
        <v>87.680515107361984</v>
      </c>
      <c r="Q64" s="11">
        <f t="shared" si="91"/>
        <v>1.4103363389589685</v>
      </c>
      <c r="R64" s="13">
        <f t="shared" si="50"/>
        <v>3.9062931379415362E-2</v>
      </c>
      <c r="S64" s="13">
        <f t="shared" si="51"/>
        <v>4.8617583727946626E-2</v>
      </c>
      <c r="T64" s="8">
        <f t="shared" si="5"/>
        <v>48.617583727946624</v>
      </c>
      <c r="U64" s="13">
        <f t="shared" si="6"/>
        <v>6.3771374955484461E-2</v>
      </c>
      <c r="V64" s="11">
        <f t="shared" si="7"/>
        <v>27.673381595410749</v>
      </c>
      <c r="W64" s="13">
        <f t="shared" si="8"/>
        <v>6.3198989598399771E-2</v>
      </c>
      <c r="X64" s="8">
        <f t="shared" si="9"/>
        <v>7.8366747102015717</v>
      </c>
      <c r="Y64" s="8">
        <f t="shared" si="10"/>
        <v>8.611730450770958</v>
      </c>
      <c r="Z64" s="8">
        <f t="shared" si="11"/>
        <v>5.2506990426182352</v>
      </c>
      <c r="AA64" s="8">
        <f t="shared" si="12"/>
        <v>5.251749392496734</v>
      </c>
      <c r="AB64" s="13">
        <f t="shared" si="13"/>
        <v>51.591585048818295</v>
      </c>
      <c r="AC64" s="18">
        <f t="shared" si="14"/>
        <v>0.58709062532294187</v>
      </c>
      <c r="AD64" s="18">
        <f t="shared" si="15"/>
        <v>9.7997884939407309E-2</v>
      </c>
      <c r="AE64" s="18">
        <f t="shared" si="16"/>
        <v>0.31491148973765093</v>
      </c>
    </row>
    <row r="65" spans="4:31" x14ac:dyDescent="0.25">
      <c r="D65" s="15">
        <v>42585.685290185182</v>
      </c>
      <c r="E65" s="12">
        <f t="shared" si="87"/>
        <v>216.68529018518166</v>
      </c>
      <c r="F65" s="10">
        <f t="shared" si="88"/>
        <v>0.75585055549163371</v>
      </c>
      <c r="G65" s="17">
        <v>55</v>
      </c>
      <c r="H65" s="8">
        <f t="shared" si="64"/>
        <v>2194.5</v>
      </c>
      <c r="I65" s="17">
        <v>771.48</v>
      </c>
      <c r="J65" s="10">
        <f t="shared" si="0"/>
        <v>5.3191694448</v>
      </c>
      <c r="K65" s="17">
        <v>771.43</v>
      </c>
      <c r="L65" s="10">
        <f t="shared" si="1"/>
        <v>5.3188247067999992</v>
      </c>
      <c r="M65" s="17">
        <v>24.82</v>
      </c>
      <c r="N65" s="11">
        <f t="shared" si="65"/>
        <v>2.2494306218048266E-3</v>
      </c>
      <c r="O65" s="13">
        <f t="shared" si="89"/>
        <v>8.9929945729166808E-2</v>
      </c>
      <c r="P65" s="8">
        <f t="shared" si="90"/>
        <v>89.929945729166803</v>
      </c>
      <c r="Q65" s="11">
        <f t="shared" si="91"/>
        <v>2.9760256249884107</v>
      </c>
      <c r="R65" s="13">
        <f t="shared" si="50"/>
        <v>3.9062931379415362E-2</v>
      </c>
      <c r="S65" s="13">
        <f t="shared" si="51"/>
        <v>5.0867014349751452E-2</v>
      </c>
      <c r="T65" s="8">
        <f t="shared" si="5"/>
        <v>50.86701434975145</v>
      </c>
      <c r="U65" s="13">
        <f t="shared" si="6"/>
        <v>6.3771374955484461E-2</v>
      </c>
      <c r="V65" s="11">
        <f t="shared" si="7"/>
        <v>27.82618997099592</v>
      </c>
      <c r="W65" s="13">
        <f t="shared" si="8"/>
        <v>6.0949558976594945E-2</v>
      </c>
      <c r="X65" s="8">
        <f t="shared" si="9"/>
        <v>7.5577453130977732</v>
      </c>
      <c r="Y65" s="8">
        <f t="shared" si="10"/>
        <v>8.3052146297777725</v>
      </c>
      <c r="Z65" s="8">
        <f t="shared" si="11"/>
        <v>5.4936375497731564</v>
      </c>
      <c r="AA65" s="8">
        <f t="shared" si="12"/>
        <v>5.4947364970725712</v>
      </c>
      <c r="AB65" s="13">
        <f t="shared" si="13"/>
        <v>51.745292494226305</v>
      </c>
      <c r="AC65" s="18">
        <f t="shared" si="14"/>
        <v>0.58883975166120017</v>
      </c>
      <c r="AD65" s="18">
        <f t="shared" si="15"/>
        <v>9.4509863300839991E-2</v>
      </c>
      <c r="AE65" s="18">
        <f t="shared" si="16"/>
        <v>0.31665038503795989</v>
      </c>
    </row>
    <row r="66" spans="4:31" x14ac:dyDescent="0.25">
      <c r="D66" s="15">
        <v>42585.719133495368</v>
      </c>
      <c r="E66" s="12">
        <f t="shared" si="87"/>
        <v>216.71913349536771</v>
      </c>
      <c r="F66" s="10">
        <f t="shared" si="88"/>
        <v>0.81223944446537644</v>
      </c>
      <c r="G66" s="17">
        <v>83</v>
      </c>
      <c r="H66" s="8">
        <f t="shared" si="64"/>
        <v>2277.5</v>
      </c>
      <c r="I66" s="17">
        <v>770.55</v>
      </c>
      <c r="J66" s="10">
        <f t="shared" si="0"/>
        <v>5.3127573179999992</v>
      </c>
      <c r="K66" s="17">
        <v>770.35</v>
      </c>
      <c r="L66" s="10">
        <f t="shared" si="1"/>
        <v>5.3113783659999996</v>
      </c>
      <c r="M66" s="17">
        <v>25.2</v>
      </c>
      <c r="N66" s="11">
        <f t="shared" si="65"/>
        <v>3.3902717014776592E-3</v>
      </c>
      <c r="O66" s="13">
        <f t="shared" si="89"/>
        <v>9.3320217430644462E-2</v>
      </c>
      <c r="P66" s="8">
        <f t="shared" si="90"/>
        <v>93.320217430644462</v>
      </c>
      <c r="Q66" s="11">
        <f t="shared" si="91"/>
        <v>4.1739806218216442</v>
      </c>
      <c r="R66" s="13">
        <f t="shared" si="50"/>
        <v>3.9062931379415362E-2</v>
      </c>
      <c r="S66" s="13">
        <f t="shared" si="51"/>
        <v>5.4257286051229113E-2</v>
      </c>
      <c r="T66" s="8">
        <f t="shared" si="5"/>
        <v>54.257286051229116</v>
      </c>
      <c r="U66" s="13">
        <f t="shared" si="6"/>
        <v>6.3771374955484461E-2</v>
      </c>
      <c r="V66" s="11">
        <f t="shared" si="7"/>
        <v>27.859774237653539</v>
      </c>
      <c r="W66" s="13">
        <f t="shared" si="8"/>
        <v>5.7559287275117284E-2</v>
      </c>
      <c r="X66" s="8">
        <f t="shared" si="9"/>
        <v>7.1373516221145428</v>
      </c>
      <c r="Y66" s="8">
        <f t="shared" si="10"/>
        <v>7.8432435407852115</v>
      </c>
      <c r="Z66" s="8">
        <f t="shared" si="11"/>
        <v>5.8597868935327444</v>
      </c>
      <c r="AA66" s="8">
        <f t="shared" si="12"/>
        <v>5.8609590853498146</v>
      </c>
      <c r="AB66" s="13">
        <f t="shared" si="13"/>
        <v>52.173679316561248</v>
      </c>
      <c r="AC66" s="18">
        <f t="shared" si="14"/>
        <v>0.59371461424134275</v>
      </c>
      <c r="AD66" s="18">
        <f t="shared" si="15"/>
        <v>8.9252825835115235E-2</v>
      </c>
      <c r="AE66" s="18">
        <f t="shared" si="16"/>
        <v>0.31703255992354201</v>
      </c>
    </row>
    <row r="67" spans="4:31" x14ac:dyDescent="0.25">
      <c r="D67" s="15">
        <v>42585.749273078705</v>
      </c>
      <c r="E67" s="12">
        <f t="shared" ref="E67:E71" si="92">D67-(115*365+29)-365</f>
        <v>216.7492730787053</v>
      </c>
      <c r="F67" s="10">
        <f t="shared" ref="F67:F71" si="93">(E67-E66)*24</f>
        <v>0.72335000010207295</v>
      </c>
      <c r="G67" s="17">
        <v>84</v>
      </c>
      <c r="H67" s="8">
        <f t="shared" si="64"/>
        <v>2361.5</v>
      </c>
      <c r="I67" s="17">
        <v>765.63</v>
      </c>
      <c r="J67" s="10">
        <f t="shared" si="0"/>
        <v>5.2788350988000001</v>
      </c>
      <c r="K67" s="17">
        <v>765.17</v>
      </c>
      <c r="L67" s="10">
        <f t="shared" si="1"/>
        <v>5.2756635091999993</v>
      </c>
      <c r="M67" s="17">
        <v>25.16</v>
      </c>
      <c r="N67" s="11">
        <f t="shared" si="65"/>
        <v>3.4315784226811928E-3</v>
      </c>
      <c r="O67" s="13">
        <f t="shared" ref="O67:O71" si="94">O66+N67</f>
        <v>9.6751795853325648E-2</v>
      </c>
      <c r="P67" s="8">
        <f t="shared" ref="P67:P71" si="95">O67*1000</f>
        <v>96.751795853325646</v>
      </c>
      <c r="Q67" s="11">
        <f t="shared" ref="Q67:Q71" si="96">N67/F67*1000</f>
        <v>4.7440083254260834</v>
      </c>
      <c r="R67" s="13">
        <f t="shared" si="50"/>
        <v>3.9062931379415362E-2</v>
      </c>
      <c r="S67" s="13">
        <f t="shared" si="51"/>
        <v>5.7688864473910306E-2</v>
      </c>
      <c r="T67" s="8">
        <f t="shared" ref="T67:T130" si="97">S67*1000</f>
        <v>57.688864473910307</v>
      </c>
      <c r="U67" s="13">
        <f t="shared" ref="U67:U130" si="98">$R$174-R67</f>
        <v>6.3771374955484461E-2</v>
      </c>
      <c r="V67" s="11">
        <f t="shared" ref="V67:V130" si="99">(U67*1000000)*($B$1/1000000)*($B$5+273.15)/J67</f>
        <v>28.038803389135655</v>
      </c>
      <c r="W67" s="13">
        <f t="shared" ref="W67:W130" si="100">$S$174-S67</f>
        <v>5.4127708852436091E-2</v>
      </c>
      <c r="X67" s="8">
        <f t="shared" ref="X67:X130" si="101">W67*124</f>
        <v>6.7118358977020751</v>
      </c>
      <c r="Y67" s="8">
        <f t="shared" ref="Y67:Y130" si="102">X67/0.91</f>
        <v>7.3756438436286533</v>
      </c>
      <c r="Z67" s="8">
        <f t="shared" ref="Z67:Z130" si="103">108*($W$2-W67)</f>
        <v>6.2303973631823126</v>
      </c>
      <c r="AA67" s="8">
        <f t="shared" ref="AA67:AA130" si="104">Z67/0.9998</f>
        <v>6.2316436919206968</v>
      </c>
      <c r="AB67" s="13">
        <f t="shared" ref="AB67:AB130" si="105">$B$4-V67-Y67</f>
        <v>52.462249862235694</v>
      </c>
      <c r="AC67" s="18">
        <f t="shared" ref="AC67:AC130" si="106">AB67/$B$4</f>
        <v>0.59699842616434307</v>
      </c>
      <c r="AD67" s="18">
        <f t="shared" ref="AD67:AD130" si="107">Y67/$B$4</f>
        <v>8.3931737166397347E-2</v>
      </c>
      <c r="AE67" s="18">
        <f t="shared" ref="AE67:AE130" si="108">V67/$B$4</f>
        <v>0.3190698366692597</v>
      </c>
    </row>
    <row r="68" spans="4:31" x14ac:dyDescent="0.25">
      <c r="D68" s="15">
        <v>42585.780292303243</v>
      </c>
      <c r="E68" s="12">
        <f t="shared" si="92"/>
        <v>216.78029230324319</v>
      </c>
      <c r="F68" s="10">
        <f t="shared" si="93"/>
        <v>0.74446138890925795</v>
      </c>
      <c r="G68" s="17">
        <v>83</v>
      </c>
      <c r="H68" s="8">
        <f t="shared" si="64"/>
        <v>2444.5</v>
      </c>
      <c r="I68" s="17">
        <v>761.48</v>
      </c>
      <c r="J68" s="10">
        <f t="shared" si="0"/>
        <v>5.2502218447999995</v>
      </c>
      <c r="K68" s="17">
        <v>761.02</v>
      </c>
      <c r="L68" s="10">
        <f t="shared" si="1"/>
        <v>5.2470502551999996</v>
      </c>
      <c r="M68" s="17">
        <v>25.09</v>
      </c>
      <c r="N68" s="11">
        <f t="shared" si="65"/>
        <v>3.3915221369898727E-3</v>
      </c>
      <c r="O68" s="13">
        <f t="shared" si="94"/>
        <v>0.10014331799031552</v>
      </c>
      <c r="P68" s="8">
        <f t="shared" si="95"/>
        <v>100.14331799031552</v>
      </c>
      <c r="Q68" s="11">
        <f t="shared" si="96"/>
        <v>4.5556723122456848</v>
      </c>
      <c r="R68" s="13">
        <f t="shared" si="50"/>
        <v>3.9062931379415362E-2</v>
      </c>
      <c r="S68" s="13">
        <f t="shared" si="51"/>
        <v>6.1080386610900178E-2</v>
      </c>
      <c r="T68" s="8">
        <f t="shared" si="97"/>
        <v>61.080386610900177</v>
      </c>
      <c r="U68" s="13">
        <f t="shared" si="98"/>
        <v>6.3771374955484461E-2</v>
      </c>
      <c r="V68" s="11">
        <f t="shared" si="99"/>
        <v>28.191612437390258</v>
      </c>
      <c r="W68" s="13">
        <f t="shared" si="100"/>
        <v>5.0736186715446219E-2</v>
      </c>
      <c r="X68" s="8">
        <f t="shared" si="101"/>
        <v>6.2912871527153307</v>
      </c>
      <c r="Y68" s="8">
        <f t="shared" si="102"/>
        <v>6.913502365621242</v>
      </c>
      <c r="Z68" s="8">
        <f t="shared" si="103"/>
        <v>6.5966817539772196</v>
      </c>
      <c r="AA68" s="8">
        <f t="shared" si="104"/>
        <v>6.5980013542480691</v>
      </c>
      <c r="AB68" s="13">
        <f t="shared" si="105"/>
        <v>52.771582291988494</v>
      </c>
      <c r="AC68" s="18">
        <f t="shared" si="106"/>
        <v>0.60051849963067272</v>
      </c>
      <c r="AD68" s="18">
        <f t="shared" si="107"/>
        <v>7.8672760745062256E-2</v>
      </c>
      <c r="AE68" s="18">
        <f t="shared" si="108"/>
        <v>0.32080873962426498</v>
      </c>
    </row>
    <row r="69" spans="4:31" x14ac:dyDescent="0.25">
      <c r="D69" s="15">
        <v>42585.807237361114</v>
      </c>
      <c r="E69" s="12">
        <f t="shared" si="92"/>
        <v>216.80723736111395</v>
      </c>
      <c r="F69" s="10">
        <f t="shared" si="93"/>
        <v>0.64668138889828697</v>
      </c>
      <c r="G69" s="17">
        <v>84</v>
      </c>
      <c r="H69" s="8">
        <f t="shared" si="64"/>
        <v>2528.5</v>
      </c>
      <c r="I69" s="17">
        <v>756.23</v>
      </c>
      <c r="J69" s="10">
        <f t="shared" si="0"/>
        <v>5.2140243548000003</v>
      </c>
      <c r="K69" s="17">
        <v>755.89</v>
      </c>
      <c r="L69" s="10">
        <f t="shared" si="1"/>
        <v>5.2116801364000001</v>
      </c>
      <c r="M69" s="17">
        <v>25</v>
      </c>
      <c r="N69" s="11">
        <f t="shared" si="65"/>
        <v>3.4334199539494438E-3</v>
      </c>
      <c r="O69" s="13">
        <f t="shared" si="94"/>
        <v>0.10357673794426496</v>
      </c>
      <c r="P69" s="8">
        <f t="shared" si="95"/>
        <v>103.57673794426496</v>
      </c>
      <c r="Q69" s="11">
        <f t="shared" si="96"/>
        <v>5.3092914268010087</v>
      </c>
      <c r="R69" s="13">
        <f t="shared" si="50"/>
        <v>3.9062931379415362E-2</v>
      </c>
      <c r="S69" s="13">
        <f t="shared" si="51"/>
        <v>6.4513806564849618E-2</v>
      </c>
      <c r="T69" s="8">
        <f t="shared" si="97"/>
        <v>64.513806564849617</v>
      </c>
      <c r="U69" s="13">
        <f t="shared" si="98"/>
        <v>6.3771374955484461E-2</v>
      </c>
      <c r="V69" s="11">
        <f t="shared" si="99"/>
        <v>28.387327980672456</v>
      </c>
      <c r="W69" s="13">
        <f t="shared" si="100"/>
        <v>4.7302766761496778E-2</v>
      </c>
      <c r="X69" s="8">
        <f t="shared" si="101"/>
        <v>5.8655430784256009</v>
      </c>
      <c r="Y69" s="8">
        <f t="shared" si="102"/>
        <v>6.4456517345336275</v>
      </c>
      <c r="Z69" s="8">
        <f t="shared" si="103"/>
        <v>6.9674911090037588</v>
      </c>
      <c r="AA69" s="8">
        <f t="shared" si="104"/>
        <v>6.9688848859809545</v>
      </c>
      <c r="AB69" s="13">
        <f t="shared" si="105"/>
        <v>53.043717379793918</v>
      </c>
      <c r="AC69" s="18">
        <f t="shared" si="106"/>
        <v>0.60361528292819733</v>
      </c>
      <c r="AD69" s="18">
        <f t="shared" si="107"/>
        <v>7.3348816553329158E-2</v>
      </c>
      <c r="AE69" s="18">
        <f t="shared" si="108"/>
        <v>0.32303590051847358</v>
      </c>
    </row>
    <row r="70" spans="4:31" x14ac:dyDescent="0.25">
      <c r="D70" s="15">
        <v>42586.265893611111</v>
      </c>
      <c r="E70" s="12">
        <f t="shared" si="92"/>
        <v>217.2658936111111</v>
      </c>
      <c r="F70" s="10">
        <f t="shared" si="93"/>
        <v>11.007749999931548</v>
      </c>
      <c r="G70" s="17">
        <v>85</v>
      </c>
      <c r="H70" s="8">
        <f t="shared" si="64"/>
        <v>2613.5</v>
      </c>
      <c r="I70" s="17">
        <v>774.66</v>
      </c>
      <c r="J70" s="10">
        <f t="shared" si="0"/>
        <v>5.3410947815999998</v>
      </c>
      <c r="K70" s="17">
        <v>774.21</v>
      </c>
      <c r="L70" s="10">
        <f t="shared" si="1"/>
        <v>5.3379921395999999</v>
      </c>
      <c r="M70" s="17">
        <v>24.15</v>
      </c>
      <c r="N70" s="11">
        <f t="shared" si="65"/>
        <v>3.4842272331119879E-3</v>
      </c>
      <c r="O70" s="13">
        <f t="shared" si="94"/>
        <v>0.10706096517737695</v>
      </c>
      <c r="P70" s="8">
        <f t="shared" si="95"/>
        <v>107.06096517737696</v>
      </c>
      <c r="Q70" s="11">
        <f t="shared" si="96"/>
        <v>0.31652492408836091</v>
      </c>
      <c r="R70" s="13">
        <f t="shared" si="50"/>
        <v>3.9062931379415362E-2</v>
      </c>
      <c r="S70" s="13">
        <f t="shared" si="51"/>
        <v>6.7998033797961613E-2</v>
      </c>
      <c r="T70" s="8">
        <f t="shared" si="97"/>
        <v>67.998033797961611</v>
      </c>
      <c r="U70" s="13">
        <f t="shared" si="98"/>
        <v>6.3771374955484461E-2</v>
      </c>
      <c r="V70" s="11">
        <f t="shared" si="99"/>
        <v>27.71196271761022</v>
      </c>
      <c r="W70" s="13">
        <f t="shared" si="100"/>
        <v>4.3818539528384784E-2</v>
      </c>
      <c r="X70" s="8">
        <f t="shared" si="101"/>
        <v>5.4334989015197133</v>
      </c>
      <c r="Y70" s="8">
        <f t="shared" si="102"/>
        <v>5.9708779137579269</v>
      </c>
      <c r="Z70" s="8">
        <f t="shared" si="103"/>
        <v>7.3437876501798538</v>
      </c>
      <c r="AA70" s="8">
        <f t="shared" si="104"/>
        <v>7.3452567015201575</v>
      </c>
      <c r="AB70" s="13">
        <f t="shared" si="105"/>
        <v>54.193856463631853</v>
      </c>
      <c r="AC70" s="18">
        <f t="shared" si="106"/>
        <v>0.61670338389078316</v>
      </c>
      <c r="AD70" s="18">
        <f t="shared" si="107"/>
        <v>6.7946089363179502E-2</v>
      </c>
      <c r="AE70" s="18">
        <f t="shared" si="108"/>
        <v>0.31535052674603736</v>
      </c>
    </row>
    <row r="71" spans="4:31" x14ac:dyDescent="0.25">
      <c r="D71" s="15">
        <v>42586.298648981479</v>
      </c>
      <c r="E71" s="12">
        <f t="shared" si="92"/>
        <v>217.29864898147935</v>
      </c>
      <c r="F71" s="10">
        <f t="shared" si="93"/>
        <v>0.78612888883799314</v>
      </c>
      <c r="G71" s="17">
        <v>85</v>
      </c>
      <c r="H71" s="8">
        <f t="shared" si="64"/>
        <v>2698.5</v>
      </c>
      <c r="I71" s="17">
        <v>761.87</v>
      </c>
      <c r="J71" s="10">
        <f t="shared" si="0"/>
        <v>5.2529108011999996</v>
      </c>
      <c r="K71" s="17">
        <v>761.41</v>
      </c>
      <c r="L71" s="10">
        <f t="shared" si="1"/>
        <v>5.2497392115999997</v>
      </c>
      <c r="M71" s="17">
        <v>24.09</v>
      </c>
      <c r="N71" s="11">
        <f t="shared" si="65"/>
        <v>3.4849305490653811E-3</v>
      </c>
      <c r="O71" s="13">
        <f t="shared" si="94"/>
        <v>0.11054589572644234</v>
      </c>
      <c r="P71" s="8">
        <f t="shared" si="95"/>
        <v>110.54589572644234</v>
      </c>
      <c r="Q71" s="11">
        <f t="shared" si="96"/>
        <v>4.4330269483119862</v>
      </c>
      <c r="R71" s="13">
        <f t="shared" si="50"/>
        <v>3.9062931379415362E-2</v>
      </c>
      <c r="S71" s="13">
        <f t="shared" si="51"/>
        <v>7.1482964347027E-2</v>
      </c>
      <c r="T71" s="8">
        <f t="shared" si="97"/>
        <v>71.482964347027007</v>
      </c>
      <c r="U71" s="13">
        <f t="shared" si="98"/>
        <v>6.3771374955484461E-2</v>
      </c>
      <c r="V71" s="11">
        <f t="shared" si="99"/>
        <v>28.177181197348542</v>
      </c>
      <c r="W71" s="13">
        <f t="shared" si="100"/>
        <v>4.0333608979319396E-2</v>
      </c>
      <c r="X71" s="8">
        <f t="shared" si="101"/>
        <v>5.0013675134356053</v>
      </c>
      <c r="Y71" s="8">
        <f t="shared" si="102"/>
        <v>5.4960082565226429</v>
      </c>
      <c r="Z71" s="8">
        <f t="shared" si="103"/>
        <v>7.7201601494789163</v>
      </c>
      <c r="AA71" s="8">
        <f t="shared" si="104"/>
        <v>7.7217044903769914</v>
      </c>
      <c r="AB71" s="13">
        <f t="shared" si="105"/>
        <v>54.203507641128809</v>
      </c>
      <c r="AC71" s="18">
        <f t="shared" si="106"/>
        <v>0.61681321024766733</v>
      </c>
      <c r="AD71" s="18">
        <f t="shared" si="107"/>
        <v>6.2542271594267215E-2</v>
      </c>
      <c r="AE71" s="18">
        <f t="shared" si="108"/>
        <v>0.32064451815806544</v>
      </c>
    </row>
    <row r="72" spans="4:31" x14ac:dyDescent="0.25">
      <c r="D72" s="15">
        <v>42586.336381342589</v>
      </c>
      <c r="E72" s="12">
        <f t="shared" ref="E72:E77" si="109">D72-(115*365+29)-365</f>
        <v>217.33638134258945</v>
      </c>
      <c r="F72" s="10">
        <f t="shared" ref="F72:F77" si="110">(E72-E71)*24</f>
        <v>0.90557666664244607</v>
      </c>
      <c r="G72" s="17">
        <v>85</v>
      </c>
      <c r="H72" s="8">
        <f t="shared" si="64"/>
        <v>2783.5</v>
      </c>
      <c r="I72" s="17">
        <v>750.17</v>
      </c>
      <c r="J72" s="10">
        <f t="shared" si="0"/>
        <v>5.1722421091999999</v>
      </c>
      <c r="K72" s="17">
        <v>749.76</v>
      </c>
      <c r="L72" s="10">
        <f t="shared" si="1"/>
        <v>5.1694152575999999</v>
      </c>
      <c r="M72" s="17">
        <v>24.06</v>
      </c>
      <c r="N72" s="11">
        <f t="shared" si="65"/>
        <v>3.4852823135298069E-3</v>
      </c>
      <c r="O72" s="13">
        <f t="shared" ref="O72:O77" si="111">O71+N72</f>
        <v>0.11403117803997215</v>
      </c>
      <c r="P72" s="8">
        <f t="shared" ref="P72:P77" si="112">O72*1000</f>
        <v>114.03117803997215</v>
      </c>
      <c r="Q72" s="11">
        <f t="shared" ref="Q72:Q77" si="113">N72/F72*1000</f>
        <v>3.8486882910223219</v>
      </c>
      <c r="R72" s="13">
        <f t="shared" si="50"/>
        <v>3.9062931379415362E-2</v>
      </c>
      <c r="S72" s="13">
        <f t="shared" si="51"/>
        <v>7.4968246660556806E-2</v>
      </c>
      <c r="T72" s="8">
        <f t="shared" si="97"/>
        <v>74.968246660556801</v>
      </c>
      <c r="U72" s="13">
        <f t="shared" si="98"/>
        <v>6.3771374955484461E-2</v>
      </c>
      <c r="V72" s="11">
        <f t="shared" si="99"/>
        <v>28.616645612093169</v>
      </c>
      <c r="W72" s="13">
        <f t="shared" si="100"/>
        <v>3.6848326665789591E-2</v>
      </c>
      <c r="X72" s="8">
        <f t="shared" si="101"/>
        <v>4.5691925065579095</v>
      </c>
      <c r="Y72" s="8">
        <f t="shared" si="102"/>
        <v>5.0210906665471535</v>
      </c>
      <c r="Z72" s="8">
        <f t="shared" si="103"/>
        <v>8.0965706393401344</v>
      </c>
      <c r="AA72" s="8">
        <f t="shared" si="104"/>
        <v>8.0981902773956129</v>
      </c>
      <c r="AB72" s="13">
        <f t="shared" si="105"/>
        <v>54.238960816359679</v>
      </c>
      <c r="AC72" s="18">
        <f t="shared" si="106"/>
        <v>0.61721665252989766</v>
      </c>
      <c r="AD72" s="18">
        <f t="shared" si="107"/>
        <v>5.7137908370851177E-2</v>
      </c>
      <c r="AE72" s="18">
        <f t="shared" si="108"/>
        <v>0.32564543909925125</v>
      </c>
    </row>
    <row r="73" spans="4:31" x14ac:dyDescent="0.25">
      <c r="D73" s="15">
        <v>42586.374113692131</v>
      </c>
      <c r="E73" s="12">
        <f t="shared" si="109"/>
        <v>217.37411369213078</v>
      </c>
      <c r="F73" s="10">
        <f t="shared" si="110"/>
        <v>0.90557638899190351</v>
      </c>
      <c r="G73" s="17">
        <v>83</v>
      </c>
      <c r="H73" s="8">
        <f t="shared" si="64"/>
        <v>2866.5</v>
      </c>
      <c r="I73" s="17">
        <v>745.23</v>
      </c>
      <c r="J73" s="10">
        <f t="shared" si="0"/>
        <v>5.1381819948</v>
      </c>
      <c r="K73" s="17">
        <v>744.88</v>
      </c>
      <c r="L73" s="10">
        <f t="shared" si="1"/>
        <v>5.1357688287999999</v>
      </c>
      <c r="M73" s="17">
        <v>24.3</v>
      </c>
      <c r="N73" s="11">
        <f t="shared" si="65"/>
        <v>3.4005297096515704E-3</v>
      </c>
      <c r="O73" s="13">
        <f t="shared" si="111"/>
        <v>0.11743170774962372</v>
      </c>
      <c r="P73" s="8">
        <f t="shared" si="112"/>
        <v>117.43170774962373</v>
      </c>
      <c r="Q73" s="11">
        <f t="shared" si="113"/>
        <v>3.755099791677512</v>
      </c>
      <c r="R73" s="13">
        <f t="shared" si="50"/>
        <v>3.9062931379415362E-2</v>
      </c>
      <c r="S73" s="13">
        <f t="shared" si="51"/>
        <v>7.8368776370208379E-2</v>
      </c>
      <c r="T73" s="8">
        <f t="shared" si="97"/>
        <v>78.36877637020838</v>
      </c>
      <c r="U73" s="13">
        <f t="shared" si="98"/>
        <v>6.3771374955484461E-2</v>
      </c>
      <c r="V73" s="11">
        <f t="shared" si="99"/>
        <v>28.806340376560165</v>
      </c>
      <c r="W73" s="13">
        <f t="shared" si="100"/>
        <v>3.3447796956138018E-2</v>
      </c>
      <c r="X73" s="8">
        <f t="shared" si="101"/>
        <v>4.1475268225611144</v>
      </c>
      <c r="Y73" s="8">
        <f t="shared" si="102"/>
        <v>4.5577217830341912</v>
      </c>
      <c r="Z73" s="8">
        <f t="shared" si="103"/>
        <v>8.4638278479825058</v>
      </c>
      <c r="AA73" s="8">
        <f t="shared" si="104"/>
        <v>8.4655209521729393</v>
      </c>
      <c r="AB73" s="13">
        <f t="shared" si="105"/>
        <v>54.512634935405643</v>
      </c>
      <c r="AC73" s="18">
        <f t="shared" si="106"/>
        <v>0.62033094935821498</v>
      </c>
      <c r="AD73" s="18">
        <f t="shared" si="107"/>
        <v>5.186496458904253E-2</v>
      </c>
      <c r="AE73" s="18">
        <f t="shared" si="108"/>
        <v>0.32780408605274247</v>
      </c>
    </row>
    <row r="74" spans="4:31" x14ac:dyDescent="0.25">
      <c r="D74" s="15">
        <v>42586.410468692127</v>
      </c>
      <c r="E74" s="12">
        <f t="shared" si="109"/>
        <v>217.41046869212732</v>
      </c>
      <c r="F74" s="10">
        <f t="shared" si="110"/>
        <v>0.87251999991713092</v>
      </c>
      <c r="G74" s="17">
        <v>85</v>
      </c>
      <c r="H74" s="8">
        <f t="shared" si="64"/>
        <v>2951.5</v>
      </c>
      <c r="I74" s="17">
        <v>739.57</v>
      </c>
      <c r="J74" s="10">
        <f t="shared" si="0"/>
        <v>5.0991576531999998</v>
      </c>
      <c r="K74" s="17">
        <v>739.14</v>
      </c>
      <c r="L74" s="10">
        <f t="shared" si="1"/>
        <v>5.0961929063999998</v>
      </c>
      <c r="M74" s="17">
        <v>23.97</v>
      </c>
      <c r="N74" s="11">
        <f t="shared" si="65"/>
        <v>3.4863380331320469E-3</v>
      </c>
      <c r="O74" s="13">
        <f t="shared" si="111"/>
        <v>0.12091804578275576</v>
      </c>
      <c r="P74" s="8">
        <f t="shared" si="112"/>
        <v>120.91804578275577</v>
      </c>
      <c r="Q74" s="11">
        <f t="shared" si="113"/>
        <v>3.9957113114463487</v>
      </c>
      <c r="R74" s="13">
        <f t="shared" si="50"/>
        <v>3.9062931379415362E-2</v>
      </c>
      <c r="S74" s="13">
        <f t="shared" si="51"/>
        <v>8.1855114403340423E-2</v>
      </c>
      <c r="T74" s="8">
        <f t="shared" si="97"/>
        <v>81.855114403340423</v>
      </c>
      <c r="U74" s="13">
        <f t="shared" si="98"/>
        <v>6.3771374955484461E-2</v>
      </c>
      <c r="V74" s="11">
        <f t="shared" si="99"/>
        <v>29.026798056740986</v>
      </c>
      <c r="W74" s="13">
        <f t="shared" si="100"/>
        <v>2.9961458923005974E-2</v>
      </c>
      <c r="X74" s="8">
        <f t="shared" si="101"/>
        <v>3.7152209064527408</v>
      </c>
      <c r="Y74" s="8">
        <f t="shared" si="102"/>
        <v>4.0826603367612533</v>
      </c>
      <c r="Z74" s="8">
        <f t="shared" si="103"/>
        <v>8.8403523555607659</v>
      </c>
      <c r="AA74" s="8">
        <f t="shared" si="104"/>
        <v>8.8421207797167085</v>
      </c>
      <c r="AB74" s="13">
        <f t="shared" si="105"/>
        <v>54.76723870149776</v>
      </c>
      <c r="AC74" s="18">
        <f t="shared" si="106"/>
        <v>0.62322823355879065</v>
      </c>
      <c r="AD74" s="18">
        <f t="shared" si="107"/>
        <v>4.6458964341225206E-2</v>
      </c>
      <c r="AE74" s="18">
        <f t="shared" si="108"/>
        <v>0.33031280209998415</v>
      </c>
    </row>
    <row r="75" spans="4:31" x14ac:dyDescent="0.25">
      <c r="D75" s="15">
        <v>42586.444358414352</v>
      </c>
      <c r="E75" s="12">
        <f t="shared" si="109"/>
        <v>217.44435841435188</v>
      </c>
      <c r="F75" s="10">
        <f t="shared" si="110"/>
        <v>0.81335333338938653</v>
      </c>
      <c r="G75" s="17">
        <v>83</v>
      </c>
      <c r="H75" s="8">
        <f t="shared" si="64"/>
        <v>3034.5</v>
      </c>
      <c r="I75" s="17">
        <v>733.77</v>
      </c>
      <c r="J75" s="10">
        <f t="shared" si="0"/>
        <v>5.0591680451999999</v>
      </c>
      <c r="K75" s="17">
        <v>733.34</v>
      </c>
      <c r="L75" s="10">
        <f t="shared" si="1"/>
        <v>5.0562032983999998</v>
      </c>
      <c r="M75" s="17">
        <v>24.23</v>
      </c>
      <c r="N75" s="11">
        <f t="shared" si="65"/>
        <v>3.4013301571587176E-3</v>
      </c>
      <c r="O75" s="13">
        <f t="shared" si="111"/>
        <v>0.12431937593991449</v>
      </c>
      <c r="P75" s="8">
        <f t="shared" si="112"/>
        <v>124.31937593991449</v>
      </c>
      <c r="Q75" s="11">
        <f t="shared" si="113"/>
        <v>4.1818604750591923</v>
      </c>
      <c r="R75" s="13">
        <f t="shared" si="50"/>
        <v>3.9062931379415362E-2</v>
      </c>
      <c r="S75" s="13">
        <f t="shared" si="51"/>
        <v>8.5256444560499134E-2</v>
      </c>
      <c r="T75" s="8">
        <f t="shared" si="97"/>
        <v>85.256444560499133</v>
      </c>
      <c r="U75" s="13">
        <f t="shared" si="98"/>
        <v>6.3771374955484461E-2</v>
      </c>
      <c r="V75" s="11">
        <f t="shared" si="99"/>
        <v>29.256237020897466</v>
      </c>
      <c r="W75" s="13">
        <f t="shared" si="100"/>
        <v>2.6560128765847263E-2</v>
      </c>
      <c r="X75" s="8">
        <f t="shared" si="101"/>
        <v>3.2934559669650607</v>
      </c>
      <c r="Y75" s="8">
        <f t="shared" si="102"/>
        <v>3.6191823812802864</v>
      </c>
      <c r="Z75" s="8">
        <f t="shared" si="103"/>
        <v>9.2076960125339067</v>
      </c>
      <c r="AA75" s="8">
        <f t="shared" si="104"/>
        <v>9.2095379201179295</v>
      </c>
      <c r="AB75" s="13">
        <f t="shared" si="105"/>
        <v>55.001277692822242</v>
      </c>
      <c r="AC75" s="18">
        <f t="shared" si="106"/>
        <v>0.62589149923742071</v>
      </c>
      <c r="AD75" s="18">
        <f t="shared" si="107"/>
        <v>4.1184779366112638E-2</v>
      </c>
      <c r="AE75" s="18">
        <f t="shared" si="108"/>
        <v>0.33292372139646659</v>
      </c>
    </row>
    <row r="76" spans="4:31" x14ac:dyDescent="0.25">
      <c r="D76" s="15">
        <v>42586.47879202546</v>
      </c>
      <c r="E76" s="12">
        <f t="shared" si="109"/>
        <v>217.47879202546028</v>
      </c>
      <c r="F76" s="10">
        <f t="shared" si="110"/>
        <v>0.82640666660154238</v>
      </c>
      <c r="G76" s="17">
        <v>82</v>
      </c>
      <c r="H76" s="8">
        <f t="shared" si="64"/>
        <v>3116.5</v>
      </c>
      <c r="I76" s="17">
        <v>728.62</v>
      </c>
      <c r="J76" s="10">
        <f t="shared" si="0"/>
        <v>5.0236600311999995</v>
      </c>
      <c r="K76" s="17">
        <v>728.15</v>
      </c>
      <c r="L76" s="10">
        <f t="shared" si="1"/>
        <v>5.0204194939999995</v>
      </c>
      <c r="M76" s="17">
        <v>24.21</v>
      </c>
      <c r="N76" s="11">
        <f t="shared" si="65"/>
        <v>3.3605762880067687E-3</v>
      </c>
      <c r="O76" s="13">
        <f t="shared" si="111"/>
        <v>0.12767995222792125</v>
      </c>
      <c r="P76" s="8">
        <f t="shared" si="112"/>
        <v>127.67995222792125</v>
      </c>
      <c r="Q76" s="11">
        <f t="shared" si="113"/>
        <v>4.0664922293361574</v>
      </c>
      <c r="R76" s="13">
        <f t="shared" si="50"/>
        <v>3.9062931379415362E-2</v>
      </c>
      <c r="S76" s="13">
        <f t="shared" si="51"/>
        <v>8.8617020848505909E-2</v>
      </c>
      <c r="T76" s="8">
        <f t="shared" si="97"/>
        <v>88.617020848505902</v>
      </c>
      <c r="U76" s="13">
        <f t="shared" si="98"/>
        <v>6.3771374955484461E-2</v>
      </c>
      <c r="V76" s="11">
        <f t="shared" si="99"/>
        <v>29.463024675172154</v>
      </c>
      <c r="W76" s="13">
        <f t="shared" si="100"/>
        <v>2.3199552477840488E-2</v>
      </c>
      <c r="X76" s="8">
        <f t="shared" si="101"/>
        <v>2.8767445072522206</v>
      </c>
      <c r="Y76" s="8">
        <f t="shared" si="102"/>
        <v>3.1612577002771656</v>
      </c>
      <c r="Z76" s="8">
        <f t="shared" si="103"/>
        <v>9.5706382516386377</v>
      </c>
      <c r="AA76" s="8">
        <f t="shared" si="104"/>
        <v>9.5725527621910764</v>
      </c>
      <c r="AB76" s="13">
        <f t="shared" si="105"/>
        <v>55.252414719550679</v>
      </c>
      <c r="AC76" s="18">
        <f t="shared" si="106"/>
        <v>0.62874933339630978</v>
      </c>
      <c r="AD76" s="18">
        <f t="shared" si="107"/>
        <v>3.5973788328203277E-2</v>
      </c>
      <c r="AE76" s="18">
        <f t="shared" si="108"/>
        <v>0.33527687827548697</v>
      </c>
    </row>
    <row r="77" spans="4:31" x14ac:dyDescent="0.25">
      <c r="D77" s="15">
        <v>42586.51550587963</v>
      </c>
      <c r="E77" s="12">
        <f t="shared" si="109"/>
        <v>217.51550587962993</v>
      </c>
      <c r="F77" s="10">
        <f t="shared" si="110"/>
        <v>0.8811325000715442</v>
      </c>
      <c r="G77" s="17">
        <v>83</v>
      </c>
      <c r="H77" s="8">
        <f t="shared" si="64"/>
        <v>3199.5</v>
      </c>
      <c r="I77" s="17">
        <v>721.78</v>
      </c>
      <c r="J77" s="10">
        <f t="shared" si="0"/>
        <v>4.9764998727999998</v>
      </c>
      <c r="K77" s="17">
        <v>721.3</v>
      </c>
      <c r="L77" s="10">
        <f t="shared" si="1"/>
        <v>4.9731903879999999</v>
      </c>
      <c r="M77" s="17">
        <v>24.46</v>
      </c>
      <c r="N77" s="11">
        <f t="shared" si="65"/>
        <v>3.3987015293029796E-3</v>
      </c>
      <c r="O77" s="13">
        <f t="shared" si="111"/>
        <v>0.13107865375722422</v>
      </c>
      <c r="P77" s="8">
        <f t="shared" si="112"/>
        <v>131.07865375722423</v>
      </c>
      <c r="Q77" s="11">
        <f t="shared" si="113"/>
        <v>3.8571968790471574</v>
      </c>
      <c r="R77" s="13">
        <f t="shared" si="50"/>
        <v>3.9062931379415362E-2</v>
      </c>
      <c r="S77" s="13">
        <f t="shared" si="51"/>
        <v>9.201572237780889E-2</v>
      </c>
      <c r="T77" s="8">
        <f t="shared" si="97"/>
        <v>92.015722377808885</v>
      </c>
      <c r="U77" s="13">
        <f t="shared" si="98"/>
        <v>6.3771374955484461E-2</v>
      </c>
      <c r="V77" s="11">
        <f t="shared" si="99"/>
        <v>29.742233144204512</v>
      </c>
      <c r="W77" s="13">
        <f t="shared" si="100"/>
        <v>1.9800850948537507E-2</v>
      </c>
      <c r="X77" s="8">
        <f t="shared" si="101"/>
        <v>2.4553055176186511</v>
      </c>
      <c r="Y77" s="8">
        <f t="shared" si="102"/>
        <v>2.6981379314490672</v>
      </c>
      <c r="Z77" s="8">
        <f t="shared" si="103"/>
        <v>9.9376980168033597</v>
      </c>
      <c r="AA77" s="8">
        <f t="shared" si="104"/>
        <v>9.9396859539941591</v>
      </c>
      <c r="AB77" s="13">
        <f t="shared" si="105"/>
        <v>55.436326019346417</v>
      </c>
      <c r="AC77" s="18">
        <f t="shared" si="106"/>
        <v>0.63084216694462714</v>
      </c>
      <c r="AD77" s="18">
        <f t="shared" si="107"/>
        <v>3.070367936715029E-2</v>
      </c>
      <c r="AE77" s="18">
        <f t="shared" si="108"/>
        <v>0.33845415368822257</v>
      </c>
    </row>
    <row r="78" spans="4:31" x14ac:dyDescent="0.25">
      <c r="D78" s="15">
        <v>42586.54565699074</v>
      </c>
      <c r="E78" s="12">
        <f t="shared" ref="E78:E85" si="114">D78-(115*365+29)-365</f>
        <v>217.5456569907401</v>
      </c>
      <c r="F78" s="10">
        <f t="shared" ref="F78:F85" si="115">(E78-E77)*24</f>
        <v>0.72362666664412245</v>
      </c>
      <c r="G78" s="17">
        <v>82</v>
      </c>
      <c r="H78" s="8">
        <f t="shared" si="64"/>
        <v>3281.5</v>
      </c>
      <c r="I78" s="17">
        <v>716.83</v>
      </c>
      <c r="J78" s="10">
        <f t="shared" si="0"/>
        <v>4.9423708108</v>
      </c>
      <c r="K78" s="17">
        <v>716.36</v>
      </c>
      <c r="L78" s="10">
        <f t="shared" si="1"/>
        <v>4.9391302736</v>
      </c>
      <c r="M78" s="17">
        <v>24.58</v>
      </c>
      <c r="N78" s="11">
        <f t="shared" si="65"/>
        <v>3.3563999764944508E-3</v>
      </c>
      <c r="O78" s="13">
        <f t="shared" ref="O78:O85" si="116">O77+N78</f>
        <v>0.13443505373371867</v>
      </c>
      <c r="P78" s="8">
        <f t="shared" ref="P78:P85" si="117">O78*1000</f>
        <v>134.43505373371866</v>
      </c>
      <c r="Q78" s="11">
        <f t="shared" ref="Q78:Q85" si="118">N78/F78*1000</f>
        <v>4.6383033285105819</v>
      </c>
      <c r="R78" s="13">
        <f t="shared" si="50"/>
        <v>3.9062931379415362E-2</v>
      </c>
      <c r="S78" s="13">
        <f t="shared" si="51"/>
        <v>9.537212235430334E-2</v>
      </c>
      <c r="T78" s="8">
        <f t="shared" si="97"/>
        <v>95.372122354303343</v>
      </c>
      <c r="U78" s="13">
        <f t="shared" si="98"/>
        <v>6.3771374955484461E-2</v>
      </c>
      <c r="V78" s="11">
        <f t="shared" si="99"/>
        <v>29.947615248837145</v>
      </c>
      <c r="W78" s="13">
        <f t="shared" si="100"/>
        <v>1.6444450972043057E-2</v>
      </c>
      <c r="X78" s="8">
        <f t="shared" si="101"/>
        <v>2.039111920533339</v>
      </c>
      <c r="Y78" s="8">
        <f t="shared" si="102"/>
        <v>2.2407823302564163</v>
      </c>
      <c r="Z78" s="8">
        <f t="shared" si="103"/>
        <v>10.30018921426476</v>
      </c>
      <c r="AA78" s="8">
        <f t="shared" si="104"/>
        <v>10.3022496641976</v>
      </c>
      <c r="AB78" s="13">
        <f t="shared" si="105"/>
        <v>55.688299515906436</v>
      </c>
      <c r="AC78" s="18">
        <f t="shared" si="106"/>
        <v>0.63370951977978907</v>
      </c>
      <c r="AD78" s="18">
        <f t="shared" si="107"/>
        <v>2.549916421908752E-2</v>
      </c>
      <c r="AE78" s="18">
        <f t="shared" si="108"/>
        <v>0.34079131600112339</v>
      </c>
    </row>
    <row r="79" spans="4:31" x14ac:dyDescent="0.25">
      <c r="D79" s="15">
        <v>42586.580912418984</v>
      </c>
      <c r="E79" s="12">
        <f t="shared" si="114"/>
        <v>217.58091241898364</v>
      </c>
      <c r="F79" s="10">
        <f t="shared" si="115"/>
        <v>0.84613027784507722</v>
      </c>
      <c r="G79" s="17">
        <v>81</v>
      </c>
      <c r="H79" s="8">
        <f t="shared" si="64"/>
        <v>3362.5</v>
      </c>
      <c r="I79" s="17">
        <v>712.78</v>
      </c>
      <c r="J79" s="10">
        <f t="shared" si="0"/>
        <v>4.9144470328000001</v>
      </c>
      <c r="K79" s="17">
        <v>712.34</v>
      </c>
      <c r="L79" s="10">
        <f t="shared" si="1"/>
        <v>4.9114133384000001</v>
      </c>
      <c r="M79" s="17">
        <v>24.03</v>
      </c>
      <c r="N79" s="11">
        <f t="shared" si="65"/>
        <v>3.3216043067081425E-3</v>
      </c>
      <c r="O79" s="13">
        <f t="shared" si="116"/>
        <v>0.1377566580404268</v>
      </c>
      <c r="P79" s="8">
        <f t="shared" si="117"/>
        <v>137.7566580404268</v>
      </c>
      <c r="Q79" s="11">
        <f t="shared" si="118"/>
        <v>3.9256417051610506</v>
      </c>
      <c r="R79" s="13">
        <f t="shared" si="50"/>
        <v>3.9062931379415362E-2</v>
      </c>
      <c r="S79" s="13">
        <f t="shared" si="51"/>
        <v>9.8693726661011477E-2</v>
      </c>
      <c r="T79" s="8">
        <f t="shared" si="97"/>
        <v>98.693726661011482</v>
      </c>
      <c r="U79" s="13">
        <f t="shared" si="98"/>
        <v>6.3771374955484461E-2</v>
      </c>
      <c r="V79" s="11">
        <f t="shared" si="99"/>
        <v>30.117776928117976</v>
      </c>
      <c r="W79" s="13">
        <f t="shared" si="100"/>
        <v>1.312284666533492E-2</v>
      </c>
      <c r="X79" s="8">
        <f t="shared" si="101"/>
        <v>1.62723298650153</v>
      </c>
      <c r="Y79" s="8">
        <f t="shared" si="102"/>
        <v>1.7881681170346484</v>
      </c>
      <c r="Z79" s="8">
        <f t="shared" si="103"/>
        <v>10.65892247938924</v>
      </c>
      <c r="AA79" s="8">
        <f t="shared" si="104"/>
        <v>10.661054690327305</v>
      </c>
      <c r="AB79" s="13">
        <f t="shared" si="105"/>
        <v>55.97075204984737</v>
      </c>
      <c r="AC79" s="18">
        <f t="shared" si="106"/>
        <v>0.63692371129219405</v>
      </c>
      <c r="AD79" s="18">
        <f t="shared" si="107"/>
        <v>2.034860407989084E-2</v>
      </c>
      <c r="AE79" s="18">
        <f t="shared" si="108"/>
        <v>0.34272768462791503</v>
      </c>
    </row>
    <row r="80" spans="4:31" x14ac:dyDescent="0.25">
      <c r="D80" s="15">
        <v>42586.611781168984</v>
      </c>
      <c r="E80" s="12">
        <f t="shared" si="114"/>
        <v>217.61178116898373</v>
      </c>
      <c r="F80" s="10">
        <f t="shared" si="115"/>
        <v>0.74085000000195578</v>
      </c>
      <c r="G80" s="17">
        <v>81</v>
      </c>
      <c r="H80" s="8">
        <f t="shared" si="64"/>
        <v>3443.5</v>
      </c>
      <c r="I80" s="17">
        <v>706.95</v>
      </c>
      <c r="J80" s="10">
        <f t="shared" si="0"/>
        <v>4.8742505820000002</v>
      </c>
      <c r="K80" s="17">
        <v>706.43</v>
      </c>
      <c r="L80" s="10">
        <f t="shared" si="1"/>
        <v>4.8706653067999994</v>
      </c>
      <c r="M80" s="17">
        <v>24.73</v>
      </c>
      <c r="N80" s="11">
        <f t="shared" si="65"/>
        <v>3.3137987373020204E-3</v>
      </c>
      <c r="O80" s="13">
        <f t="shared" si="116"/>
        <v>0.14107045677772884</v>
      </c>
      <c r="P80" s="8">
        <f t="shared" si="117"/>
        <v>141.07045677772885</v>
      </c>
      <c r="Q80" s="11">
        <f t="shared" si="118"/>
        <v>4.4729685324873749</v>
      </c>
      <c r="R80" s="13">
        <f t="shared" si="50"/>
        <v>3.9062931379415362E-2</v>
      </c>
      <c r="S80" s="13">
        <f t="shared" si="51"/>
        <v>0.10200752539831349</v>
      </c>
      <c r="T80" s="8">
        <f t="shared" si="97"/>
        <v>102.00752539831349</v>
      </c>
      <c r="U80" s="13">
        <f t="shared" si="98"/>
        <v>6.3771374955484461E-2</v>
      </c>
      <c r="V80" s="11">
        <f t="shared" si="99"/>
        <v>30.366149004631065</v>
      </c>
      <c r="W80" s="13">
        <f t="shared" si="100"/>
        <v>9.8090479280329018E-3</v>
      </c>
      <c r="X80" s="8">
        <f t="shared" si="101"/>
        <v>1.2163219430760799</v>
      </c>
      <c r="Y80" s="8">
        <f t="shared" si="102"/>
        <v>1.3366175198638239</v>
      </c>
      <c r="Z80" s="8">
        <f t="shared" si="103"/>
        <v>11.016812743017857</v>
      </c>
      <c r="AA80" s="8">
        <f t="shared" si="104"/>
        <v>11.019016546327123</v>
      </c>
      <c r="AB80" s="13">
        <f t="shared" si="105"/>
        <v>56.173930570505107</v>
      </c>
      <c r="AC80" s="18">
        <f t="shared" si="106"/>
        <v>0.63923579774257677</v>
      </c>
      <c r="AD80" s="18">
        <f t="shared" si="107"/>
        <v>1.5210147445788273E-2</v>
      </c>
      <c r="AE80" s="18">
        <f t="shared" si="108"/>
        <v>0.34555405481163487</v>
      </c>
    </row>
    <row r="81" spans="4:31" x14ac:dyDescent="0.25">
      <c r="D81" s="15">
        <v>42586.641017951391</v>
      </c>
      <c r="E81" s="12">
        <f t="shared" si="114"/>
        <v>217.6410179513914</v>
      </c>
      <c r="F81" s="10">
        <f t="shared" si="115"/>
        <v>0.70168277778429911</v>
      </c>
      <c r="G81" s="17">
        <v>80</v>
      </c>
      <c r="H81" s="8">
        <f t="shared" si="64"/>
        <v>3523.5</v>
      </c>
      <c r="I81" s="17">
        <v>700.48</v>
      </c>
      <c r="J81" s="10">
        <f t="shared" si="0"/>
        <v>4.8296414847999998</v>
      </c>
      <c r="K81" s="17">
        <v>699.96</v>
      </c>
      <c r="L81" s="10">
        <f t="shared" si="1"/>
        <v>4.8260562095999999</v>
      </c>
      <c r="M81" s="17">
        <v>25.036000000000001</v>
      </c>
      <c r="N81" s="11">
        <f t="shared" si="65"/>
        <v>3.269528987723631E-3</v>
      </c>
      <c r="O81" s="13">
        <f t="shared" si="116"/>
        <v>0.14433998576545246</v>
      </c>
      <c r="P81" s="8">
        <f t="shared" si="117"/>
        <v>144.33998576545247</v>
      </c>
      <c r="Q81" s="11">
        <f t="shared" si="118"/>
        <v>4.6595542761471354</v>
      </c>
      <c r="R81" s="13">
        <f t="shared" si="50"/>
        <v>3.9062931379415362E-2</v>
      </c>
      <c r="S81" s="13">
        <f t="shared" si="51"/>
        <v>0.10527705438603713</v>
      </c>
      <c r="T81" s="8">
        <f t="shared" si="97"/>
        <v>105.27705438603712</v>
      </c>
      <c r="U81" s="13">
        <f t="shared" si="98"/>
        <v>6.3771374955484461E-2</v>
      </c>
      <c r="V81" s="11">
        <f t="shared" si="99"/>
        <v>30.646626654328365</v>
      </c>
      <c r="W81" s="13">
        <f t="shared" si="100"/>
        <v>6.5395189403092691E-3</v>
      </c>
      <c r="X81" s="8">
        <f t="shared" si="101"/>
        <v>0.81090034859834936</v>
      </c>
      <c r="Y81" s="8">
        <f t="shared" si="102"/>
        <v>0.8910992841740103</v>
      </c>
      <c r="Z81" s="8">
        <f t="shared" si="103"/>
        <v>11.369921873692009</v>
      </c>
      <c r="AA81" s="8">
        <f t="shared" si="104"/>
        <v>11.3721963129546</v>
      </c>
      <c r="AB81" s="13">
        <f t="shared" si="105"/>
        <v>56.338971156497621</v>
      </c>
      <c r="AC81" s="18">
        <f t="shared" si="106"/>
        <v>0.64111389047305456</v>
      </c>
      <c r="AD81" s="18">
        <f t="shared" si="107"/>
        <v>1.0140336558287784E-2</v>
      </c>
      <c r="AE81" s="18">
        <f t="shared" si="108"/>
        <v>0.34874577296865766</v>
      </c>
    </row>
    <row r="82" spans="4:31" x14ac:dyDescent="0.25">
      <c r="D82" s="15">
        <v>42586.672268668983</v>
      </c>
      <c r="E82" s="12">
        <f t="shared" si="114"/>
        <v>217.67226866898272</v>
      </c>
      <c r="F82" s="10">
        <f t="shared" si="115"/>
        <v>0.75001722219167277</v>
      </c>
      <c r="G82" s="17">
        <v>80</v>
      </c>
      <c r="H82" s="8">
        <f t="shared" si="64"/>
        <v>3603.5</v>
      </c>
      <c r="I82" s="17">
        <v>693.96</v>
      </c>
      <c r="J82" s="10">
        <f t="shared" si="0"/>
        <v>4.7846876496000004</v>
      </c>
      <c r="K82" s="17">
        <v>693.49</v>
      </c>
      <c r="L82" s="10">
        <f t="shared" si="1"/>
        <v>4.7814471123999995</v>
      </c>
      <c r="M82" s="17">
        <v>24.94</v>
      </c>
      <c r="N82" s="11">
        <f t="shared" si="65"/>
        <v>3.2705819408009621E-3</v>
      </c>
      <c r="O82" s="13">
        <f t="shared" si="116"/>
        <v>0.14761056770625341</v>
      </c>
      <c r="P82" s="8">
        <f t="shared" si="117"/>
        <v>147.61056770625342</v>
      </c>
      <c r="Q82" s="11">
        <f t="shared" si="118"/>
        <v>4.3606757872089768</v>
      </c>
      <c r="R82" s="13">
        <f t="shared" si="50"/>
        <v>3.9062931379415362E-2</v>
      </c>
      <c r="S82" s="13">
        <f t="shared" si="51"/>
        <v>0.10854763632683809</v>
      </c>
      <c r="T82" s="8">
        <f t="shared" si="97"/>
        <v>108.54763632683809</v>
      </c>
      <c r="U82" s="13">
        <f t="shared" si="98"/>
        <v>6.3771374955484461E-2</v>
      </c>
      <c r="V82" s="11">
        <f t="shared" si="99"/>
        <v>30.934562566753026</v>
      </c>
      <c r="W82" s="13">
        <f t="shared" si="100"/>
        <v>3.2689369995083095E-3</v>
      </c>
      <c r="X82" s="8">
        <f t="shared" si="101"/>
        <v>0.40534818793903038</v>
      </c>
      <c r="Y82" s="8">
        <f t="shared" si="102"/>
        <v>0.44543756916376964</v>
      </c>
      <c r="Z82" s="8">
        <f t="shared" si="103"/>
        <v>11.723144723298514</v>
      </c>
      <c r="AA82" s="8">
        <f t="shared" si="104"/>
        <v>11.725489821262766</v>
      </c>
      <c r="AB82" s="13">
        <f t="shared" si="105"/>
        <v>56.496696959083195</v>
      </c>
      <c r="AC82" s="18">
        <f t="shared" si="106"/>
        <v>0.64290874403263998</v>
      </c>
      <c r="AD82" s="18">
        <f t="shared" si="107"/>
        <v>5.0688929362265956E-3</v>
      </c>
      <c r="AE82" s="18">
        <f t="shared" si="108"/>
        <v>0.35202236303113332</v>
      </c>
    </row>
    <row r="83" spans="4:31" x14ac:dyDescent="0.25">
      <c r="D83" s="15">
        <v>42586.705382835651</v>
      </c>
      <c r="E83" s="12">
        <f t="shared" si="114"/>
        <v>217.70538283565111</v>
      </c>
      <c r="F83" s="10">
        <f t="shared" si="115"/>
        <v>0.79474000004120171</v>
      </c>
      <c r="G83" s="17">
        <v>80</v>
      </c>
      <c r="H83" s="8">
        <f t="shared" si="64"/>
        <v>3683.5</v>
      </c>
      <c r="I83" s="17">
        <v>686.22</v>
      </c>
      <c r="J83" s="10">
        <f t="shared" si="0"/>
        <v>4.7313222071999999</v>
      </c>
      <c r="K83" s="17">
        <v>685.75</v>
      </c>
      <c r="L83" s="10">
        <f t="shared" si="1"/>
        <v>4.7280816699999999</v>
      </c>
      <c r="M83" s="17">
        <v>25.09</v>
      </c>
      <c r="N83" s="11">
        <f t="shared" si="65"/>
        <v>3.2689369995083113E-3</v>
      </c>
      <c r="O83" s="13">
        <f t="shared" si="116"/>
        <v>0.15087950470576172</v>
      </c>
      <c r="P83" s="8">
        <f t="shared" si="117"/>
        <v>150.87950470576172</v>
      </c>
      <c r="Q83" s="11">
        <f t="shared" si="118"/>
        <v>4.1132156420198305</v>
      </c>
      <c r="R83" s="13">
        <f t="shared" si="50"/>
        <v>3.9062931379415362E-2</v>
      </c>
      <c r="S83" s="13">
        <f t="shared" si="51"/>
        <v>0.1118165733263464</v>
      </c>
      <c r="T83" s="8">
        <f t="shared" si="97"/>
        <v>111.8165733263464</v>
      </c>
      <c r="U83" s="13">
        <f t="shared" si="98"/>
        <v>6.3771374955484461E-2</v>
      </c>
      <c r="V83" s="11">
        <f t="shared" si="99"/>
        <v>31.283479115770355</v>
      </c>
      <c r="W83" s="13">
        <f t="shared" si="100"/>
        <v>0</v>
      </c>
      <c r="X83" s="8">
        <f t="shared" si="101"/>
        <v>0</v>
      </c>
      <c r="Y83" s="8">
        <f t="shared" si="102"/>
        <v>0</v>
      </c>
      <c r="Z83" s="8">
        <f t="shared" si="103"/>
        <v>12.076189919245412</v>
      </c>
      <c r="AA83" s="8">
        <f t="shared" si="104"/>
        <v>12.078605640373485</v>
      </c>
      <c r="AB83" s="13">
        <f t="shared" si="105"/>
        <v>56.593217979229642</v>
      </c>
      <c r="AC83" s="18">
        <f t="shared" si="106"/>
        <v>0.6440071128077216</v>
      </c>
      <c r="AD83" s="18">
        <f t="shared" si="107"/>
        <v>0</v>
      </c>
      <c r="AE83" s="18">
        <f t="shared" si="108"/>
        <v>0.3559928871922784</v>
      </c>
    </row>
    <row r="84" spans="4:31" x14ac:dyDescent="0.25">
      <c r="D84" s="15">
        <v>42586.736911342596</v>
      </c>
      <c r="E84" s="12">
        <f t="shared" si="114"/>
        <v>217.7369113425957</v>
      </c>
      <c r="F84" s="10">
        <f t="shared" si="115"/>
        <v>0.75668416667031124</v>
      </c>
      <c r="G84" s="17">
        <v>76</v>
      </c>
      <c r="H84" s="8">
        <f t="shared" si="64"/>
        <v>3759.5</v>
      </c>
      <c r="I84" s="17">
        <v>663.86</v>
      </c>
      <c r="J84" s="10">
        <f t="shared" si="0"/>
        <v>4.5771553736000001</v>
      </c>
      <c r="K84" s="17">
        <v>663.37</v>
      </c>
      <c r="L84" s="10">
        <f t="shared" si="1"/>
        <v>4.5737769412000002</v>
      </c>
      <c r="M84" s="17">
        <v>25.088999999999999</v>
      </c>
      <c r="N84" s="11">
        <f t="shared" si="65"/>
        <v>3.1055005622896096E-3</v>
      </c>
      <c r="O84" s="13">
        <f t="shared" si="116"/>
        <v>0.15398500526805134</v>
      </c>
      <c r="P84" s="8">
        <f t="shared" si="117"/>
        <v>153.98500526805134</v>
      </c>
      <c r="Q84" s="11">
        <f t="shared" si="118"/>
        <v>4.1040908467200454</v>
      </c>
      <c r="R84" s="13">
        <f>R83+N84</f>
        <v>4.216843194170497E-2</v>
      </c>
      <c r="S84" s="13">
        <f>S83</f>
        <v>0.1118165733263464</v>
      </c>
      <c r="T84" s="8">
        <f t="shared" si="97"/>
        <v>111.8165733263464</v>
      </c>
      <c r="U84" s="13">
        <f t="shared" si="98"/>
        <v>6.066587439319486E-2</v>
      </c>
      <c r="V84" s="11">
        <f t="shared" si="99"/>
        <v>30.762427045692071</v>
      </c>
      <c r="W84" s="13">
        <f t="shared" si="100"/>
        <v>0</v>
      </c>
      <c r="X84" s="8">
        <f t="shared" si="101"/>
        <v>0</v>
      </c>
      <c r="Y84" s="8">
        <f t="shared" si="102"/>
        <v>0</v>
      </c>
      <c r="Z84" s="8">
        <f t="shared" si="103"/>
        <v>12.076189919245412</v>
      </c>
      <c r="AA84" s="8">
        <f t="shared" si="104"/>
        <v>12.078605640373485</v>
      </c>
      <c r="AB84" s="13">
        <f t="shared" si="105"/>
        <v>57.114270049307926</v>
      </c>
      <c r="AC84" s="18">
        <f t="shared" si="106"/>
        <v>0.6499364670882426</v>
      </c>
      <c r="AD84" s="18">
        <f t="shared" si="107"/>
        <v>0</v>
      </c>
      <c r="AE84" s="18">
        <f t="shared" si="108"/>
        <v>0.35006353291175746</v>
      </c>
    </row>
    <row r="85" spans="4:31" x14ac:dyDescent="0.25">
      <c r="D85" s="15">
        <v>42586.749944039351</v>
      </c>
      <c r="E85" s="12">
        <f t="shared" si="114"/>
        <v>217.74994403935125</v>
      </c>
      <c r="F85" s="10">
        <f t="shared" si="115"/>
        <v>0.31278472213307396</v>
      </c>
      <c r="G85" s="17">
        <v>74</v>
      </c>
      <c r="H85" s="8">
        <f t="shared" si="64"/>
        <v>3833.5</v>
      </c>
      <c r="I85" s="17">
        <v>639.79</v>
      </c>
      <c r="J85" s="10">
        <f t="shared" si="0"/>
        <v>4.4111985003999994</v>
      </c>
      <c r="K85" s="17">
        <v>639.38</v>
      </c>
      <c r="L85" s="10">
        <f t="shared" si="1"/>
        <v>4.4083716488000002</v>
      </c>
      <c r="M85" s="17">
        <v>25.055</v>
      </c>
      <c r="N85" s="11">
        <f t="shared" si="65"/>
        <v>3.0241216207922625E-3</v>
      </c>
      <c r="O85" s="13">
        <f t="shared" si="116"/>
        <v>0.15700912688884361</v>
      </c>
      <c r="P85" s="8">
        <f t="shared" si="117"/>
        <v>157.00912688884361</v>
      </c>
      <c r="Q85" s="11">
        <f t="shared" si="118"/>
        <v>9.6683802206479026</v>
      </c>
      <c r="R85" s="13">
        <f t="shared" ref="R85:R148" si="119">R84+N85</f>
        <v>4.5192553562497233E-2</v>
      </c>
      <c r="S85" s="13">
        <f t="shared" ref="S85:S148" si="120">S84</f>
        <v>0.1118165733263464</v>
      </c>
      <c r="T85" s="8">
        <f t="shared" si="97"/>
        <v>111.8165733263464</v>
      </c>
      <c r="U85" s="13">
        <f t="shared" si="98"/>
        <v>5.7641752772402598E-2</v>
      </c>
      <c r="V85" s="11">
        <f t="shared" si="99"/>
        <v>30.328600290697551</v>
      </c>
      <c r="W85" s="13">
        <f t="shared" si="100"/>
        <v>0</v>
      </c>
      <c r="X85" s="8">
        <f t="shared" si="101"/>
        <v>0</v>
      </c>
      <c r="Y85" s="8">
        <f t="shared" si="102"/>
        <v>0</v>
      </c>
      <c r="Z85" s="8">
        <f t="shared" si="103"/>
        <v>12.076189919245412</v>
      </c>
      <c r="AA85" s="8">
        <f t="shared" si="104"/>
        <v>12.078605640373485</v>
      </c>
      <c r="AB85" s="13">
        <f t="shared" si="105"/>
        <v>57.548096804302446</v>
      </c>
      <c r="AC85" s="18">
        <f t="shared" si="106"/>
        <v>0.65487323382317719</v>
      </c>
      <c r="AD85" s="18">
        <f t="shared" si="107"/>
        <v>0</v>
      </c>
      <c r="AE85" s="18">
        <f t="shared" si="108"/>
        <v>0.34512676617682286</v>
      </c>
    </row>
    <row r="86" spans="4:31" x14ac:dyDescent="0.25">
      <c r="D86" s="15">
        <v>42586.751784618056</v>
      </c>
      <c r="E86" s="12">
        <f t="shared" ref="E86:E99" si="121">D86-(115*365+29)-365</f>
        <v>217.75178461805626</v>
      </c>
      <c r="F86" s="10">
        <f t="shared" ref="F86:F99" si="122">(E86-E85)*24</f>
        <v>4.4173888920340687E-2</v>
      </c>
      <c r="G86" s="17">
        <v>41</v>
      </c>
      <c r="H86" s="8">
        <f t="shared" si="64"/>
        <v>3874.5</v>
      </c>
      <c r="I86" s="17">
        <v>609.82000000000005</v>
      </c>
      <c r="J86" s="10">
        <f t="shared" si="0"/>
        <v>4.2045625431999998</v>
      </c>
      <c r="K86" s="17">
        <v>609.44000000000005</v>
      </c>
      <c r="L86" s="10">
        <f t="shared" si="1"/>
        <v>4.2019425344000005</v>
      </c>
      <c r="M86" s="17">
        <v>25.09</v>
      </c>
      <c r="N86" s="11">
        <f t="shared" si="65"/>
        <v>1.6753302122480096E-3</v>
      </c>
      <c r="O86" s="13">
        <f t="shared" ref="O86:O99" si="123">O85+N86</f>
        <v>0.15868445710109161</v>
      </c>
      <c r="P86" s="8">
        <f t="shared" ref="P86:P99" si="124">O86*1000</f>
        <v>158.6844571010916</v>
      </c>
      <c r="Q86" s="11">
        <f t="shared" ref="Q86:Q99" si="125">N86/F86*1000</f>
        <v>37.925803074960257</v>
      </c>
      <c r="R86" s="13">
        <f t="shared" si="119"/>
        <v>4.6867883774745239E-2</v>
      </c>
      <c r="S86" s="13">
        <f t="shared" si="120"/>
        <v>0.1118165733263464</v>
      </c>
      <c r="T86" s="8">
        <f t="shared" si="97"/>
        <v>111.8165733263464</v>
      </c>
      <c r="U86" s="13">
        <f t="shared" si="98"/>
        <v>5.5966422560154591E-2</v>
      </c>
      <c r="V86" s="11">
        <f t="shared" si="99"/>
        <v>30.894311443990048</v>
      </c>
      <c r="W86" s="13">
        <f t="shared" si="100"/>
        <v>0</v>
      </c>
      <c r="X86" s="8">
        <f t="shared" si="101"/>
        <v>0</v>
      </c>
      <c r="Y86" s="8">
        <f t="shared" si="102"/>
        <v>0</v>
      </c>
      <c r="Z86" s="8">
        <f t="shared" si="103"/>
        <v>12.076189919245412</v>
      </c>
      <c r="AA86" s="8">
        <f t="shared" si="104"/>
        <v>12.078605640373485</v>
      </c>
      <c r="AB86" s="13">
        <f t="shared" si="105"/>
        <v>56.982385651009949</v>
      </c>
      <c r="AC86" s="18">
        <f t="shared" si="106"/>
        <v>0.64843567788407619</v>
      </c>
      <c r="AD86" s="18">
        <f t="shared" si="107"/>
        <v>0</v>
      </c>
      <c r="AE86" s="18">
        <f t="shared" si="108"/>
        <v>0.35156432211592387</v>
      </c>
    </row>
    <row r="87" spans="4:31" x14ac:dyDescent="0.25">
      <c r="D87" s="15">
        <v>42586.755615462964</v>
      </c>
      <c r="E87" s="12">
        <f t="shared" si="121"/>
        <v>217.75561546296376</v>
      </c>
      <c r="F87" s="10">
        <f t="shared" si="122"/>
        <v>9.1940277779940516E-2</v>
      </c>
      <c r="G87" s="17">
        <v>44</v>
      </c>
      <c r="H87" s="8">
        <f t="shared" si="64"/>
        <v>3918.5</v>
      </c>
      <c r="I87" s="17">
        <v>573.59</v>
      </c>
      <c r="J87" s="10">
        <f t="shared" si="0"/>
        <v>3.9547653884000002</v>
      </c>
      <c r="K87" s="17">
        <v>573.28</v>
      </c>
      <c r="L87" s="10">
        <f t="shared" si="1"/>
        <v>3.9526280127999995</v>
      </c>
      <c r="M87" s="17">
        <v>25.01</v>
      </c>
      <c r="N87" s="11">
        <f t="shared" si="65"/>
        <v>1.7983977525601932E-3</v>
      </c>
      <c r="O87" s="13">
        <f t="shared" si="123"/>
        <v>0.1604828548536518</v>
      </c>
      <c r="P87" s="8">
        <f t="shared" si="124"/>
        <v>160.48285485365179</v>
      </c>
      <c r="Q87" s="11">
        <f t="shared" si="125"/>
        <v>19.560499445788782</v>
      </c>
      <c r="R87" s="13">
        <f t="shared" si="119"/>
        <v>4.8666281527305434E-2</v>
      </c>
      <c r="S87" s="13">
        <f t="shared" si="120"/>
        <v>0.1118165733263464</v>
      </c>
      <c r="T87" s="8">
        <f t="shared" si="97"/>
        <v>111.8165733263464</v>
      </c>
      <c r="U87" s="13">
        <f t="shared" si="98"/>
        <v>5.4168024807594396E-2</v>
      </c>
      <c r="V87" s="11">
        <f t="shared" si="99"/>
        <v>31.790258931757506</v>
      </c>
      <c r="W87" s="13">
        <f t="shared" si="100"/>
        <v>0</v>
      </c>
      <c r="X87" s="8">
        <f t="shared" si="101"/>
        <v>0</v>
      </c>
      <c r="Y87" s="8">
        <f t="shared" si="102"/>
        <v>0</v>
      </c>
      <c r="Z87" s="8">
        <f t="shared" si="103"/>
        <v>12.076189919245412</v>
      </c>
      <c r="AA87" s="8">
        <f t="shared" si="104"/>
        <v>12.078605640373485</v>
      </c>
      <c r="AB87" s="13">
        <f t="shared" si="105"/>
        <v>56.086438163242491</v>
      </c>
      <c r="AC87" s="18">
        <f t="shared" si="106"/>
        <v>0.63824017079988427</v>
      </c>
      <c r="AD87" s="18">
        <f t="shared" si="107"/>
        <v>0</v>
      </c>
      <c r="AE87" s="18">
        <f t="shared" si="108"/>
        <v>0.36175982920011573</v>
      </c>
    </row>
    <row r="88" spans="4:31" x14ac:dyDescent="0.25">
      <c r="D88" s="15">
        <v>42586.758196550923</v>
      </c>
      <c r="E88" s="12">
        <f t="shared" si="121"/>
        <v>217.75819655092346</v>
      </c>
      <c r="F88" s="10">
        <f t="shared" si="122"/>
        <v>6.1946111032739282E-2</v>
      </c>
      <c r="G88" s="17">
        <v>58</v>
      </c>
      <c r="H88" s="8">
        <f t="shared" si="64"/>
        <v>3976.5</v>
      </c>
      <c r="I88" s="17">
        <v>556.4</v>
      </c>
      <c r="J88" s="10">
        <f t="shared" si="0"/>
        <v>3.8362444639999995</v>
      </c>
      <c r="K88" s="17">
        <v>556.19000000000005</v>
      </c>
      <c r="L88" s="10">
        <f t="shared" si="1"/>
        <v>3.8347965644000004</v>
      </c>
      <c r="M88" s="17">
        <v>25.1</v>
      </c>
      <c r="N88" s="11">
        <f t="shared" si="65"/>
        <v>2.3698998617994469E-3</v>
      </c>
      <c r="O88" s="13">
        <f t="shared" si="123"/>
        <v>0.16285275471545124</v>
      </c>
      <c r="P88" s="8">
        <f t="shared" si="124"/>
        <v>162.85275471545125</v>
      </c>
      <c r="Q88" s="11">
        <f t="shared" si="125"/>
        <v>38.257443805421872</v>
      </c>
      <c r="R88" s="13">
        <f t="shared" si="119"/>
        <v>5.103618138910488E-2</v>
      </c>
      <c r="S88" s="13">
        <f t="shared" si="120"/>
        <v>0.1118165733263464</v>
      </c>
      <c r="T88" s="8">
        <f t="shared" si="97"/>
        <v>111.8165733263464</v>
      </c>
      <c r="U88" s="13">
        <f t="shared" si="98"/>
        <v>5.179812494579495E-2</v>
      </c>
      <c r="V88" s="11">
        <f t="shared" si="99"/>
        <v>31.338597342554429</v>
      </c>
      <c r="W88" s="13">
        <f t="shared" si="100"/>
        <v>0</v>
      </c>
      <c r="X88" s="8">
        <f t="shared" si="101"/>
        <v>0</v>
      </c>
      <c r="Y88" s="8">
        <f t="shared" si="102"/>
        <v>0</v>
      </c>
      <c r="Z88" s="8">
        <f t="shared" si="103"/>
        <v>12.076189919245412</v>
      </c>
      <c r="AA88" s="8">
        <f t="shared" si="104"/>
        <v>12.078605640373485</v>
      </c>
      <c r="AB88" s="13">
        <f t="shared" si="105"/>
        <v>56.538099752445568</v>
      </c>
      <c r="AC88" s="18">
        <f t="shared" si="106"/>
        <v>0.64337989047681754</v>
      </c>
      <c r="AD88" s="18">
        <f t="shared" si="107"/>
        <v>0</v>
      </c>
      <c r="AE88" s="18">
        <f t="shared" si="108"/>
        <v>0.35662010952318246</v>
      </c>
    </row>
    <row r="89" spans="4:31" x14ac:dyDescent="0.25">
      <c r="D89" s="15">
        <v>42586.760754467592</v>
      </c>
      <c r="E89" s="12">
        <f t="shared" si="121"/>
        <v>217.76075446759205</v>
      </c>
      <c r="F89" s="10">
        <f t="shared" si="122"/>
        <v>6.1390000046230853E-2</v>
      </c>
      <c r="G89" s="17">
        <v>55</v>
      </c>
      <c r="H89" s="8">
        <f t="shared" si="64"/>
        <v>4031.5</v>
      </c>
      <c r="I89" s="17">
        <v>534.13</v>
      </c>
      <c r="J89" s="10">
        <f t="shared" si="0"/>
        <v>3.6826981588000001</v>
      </c>
      <c r="K89" s="17">
        <v>533.9</v>
      </c>
      <c r="L89" s="10">
        <f t="shared" si="1"/>
        <v>3.6811123639999996</v>
      </c>
      <c r="M89" s="17">
        <v>24.92</v>
      </c>
      <c r="N89" s="11">
        <f t="shared" si="65"/>
        <v>2.2486759565846417E-3</v>
      </c>
      <c r="O89" s="13">
        <f t="shared" si="123"/>
        <v>0.16510143067203589</v>
      </c>
      <c r="P89" s="8">
        <f t="shared" si="124"/>
        <v>165.10143067203589</v>
      </c>
      <c r="Q89" s="11">
        <f t="shared" si="125"/>
        <v>36.629352580082028</v>
      </c>
      <c r="R89" s="13">
        <f t="shared" si="119"/>
        <v>5.3284857345689524E-2</v>
      </c>
      <c r="S89" s="13">
        <f t="shared" si="120"/>
        <v>0.1118165733263464</v>
      </c>
      <c r="T89" s="8">
        <f t="shared" si="97"/>
        <v>111.8165733263464</v>
      </c>
      <c r="U89" s="13">
        <f t="shared" si="98"/>
        <v>4.9549448989210307E-2</v>
      </c>
      <c r="V89" s="11">
        <f t="shared" si="99"/>
        <v>31.228023305933856</v>
      </c>
      <c r="W89" s="13">
        <f t="shared" si="100"/>
        <v>0</v>
      </c>
      <c r="X89" s="8">
        <f t="shared" si="101"/>
        <v>0</v>
      </c>
      <c r="Y89" s="8">
        <f t="shared" si="102"/>
        <v>0</v>
      </c>
      <c r="Z89" s="8">
        <f t="shared" si="103"/>
        <v>12.076189919245412</v>
      </c>
      <c r="AA89" s="8">
        <f t="shared" si="104"/>
        <v>12.078605640373485</v>
      </c>
      <c r="AB89" s="13">
        <f t="shared" si="105"/>
        <v>56.648673789066137</v>
      </c>
      <c r="AC89" s="18">
        <f t="shared" si="106"/>
        <v>0.64463817669234325</v>
      </c>
      <c r="AD89" s="18">
        <f t="shared" si="107"/>
        <v>0</v>
      </c>
      <c r="AE89" s="18">
        <f t="shared" si="108"/>
        <v>0.3553618233076567</v>
      </c>
    </row>
    <row r="90" spans="4:31" x14ac:dyDescent="0.25">
      <c r="D90" s="15">
        <v>42586.76202765046</v>
      </c>
      <c r="E90" s="12">
        <f t="shared" si="121"/>
        <v>217.76202765046037</v>
      </c>
      <c r="F90" s="10">
        <f t="shared" si="122"/>
        <v>3.0556388839613646E-2</v>
      </c>
      <c r="G90" s="17">
        <v>52</v>
      </c>
      <c r="H90" s="8">
        <f t="shared" si="64"/>
        <v>4083.5</v>
      </c>
      <c r="I90" s="17">
        <v>511.39</v>
      </c>
      <c r="J90" s="10">
        <f t="shared" si="0"/>
        <v>3.5259113163999998</v>
      </c>
      <c r="K90" s="17">
        <v>511.22</v>
      </c>
      <c r="L90" s="10">
        <f t="shared" si="1"/>
        <v>3.5247392072000001</v>
      </c>
      <c r="M90" s="17">
        <v>25.03</v>
      </c>
      <c r="N90" s="11">
        <f t="shared" si="65"/>
        <v>2.1252366053279336E-3</v>
      </c>
      <c r="O90" s="13">
        <f t="shared" si="123"/>
        <v>0.16722666727736382</v>
      </c>
      <c r="P90" s="8">
        <f t="shared" si="124"/>
        <v>167.22666727736382</v>
      </c>
      <c r="Q90" s="11">
        <f t="shared" si="125"/>
        <v>69.551301251041593</v>
      </c>
      <c r="R90" s="13">
        <f t="shared" si="119"/>
        <v>5.541009395101746E-2</v>
      </c>
      <c r="S90" s="13">
        <f t="shared" si="120"/>
        <v>0.1118165733263464</v>
      </c>
      <c r="T90" s="8">
        <f t="shared" si="97"/>
        <v>111.8165733263464</v>
      </c>
      <c r="U90" s="13">
        <f t="shared" si="98"/>
        <v>4.7424212383882371E-2</v>
      </c>
      <c r="V90" s="11">
        <f t="shared" si="99"/>
        <v>31.217673374453469</v>
      </c>
      <c r="W90" s="13">
        <f t="shared" si="100"/>
        <v>0</v>
      </c>
      <c r="X90" s="8">
        <f t="shared" si="101"/>
        <v>0</v>
      </c>
      <c r="Y90" s="8">
        <f t="shared" si="102"/>
        <v>0</v>
      </c>
      <c r="Z90" s="8">
        <f t="shared" si="103"/>
        <v>12.076189919245412</v>
      </c>
      <c r="AA90" s="8">
        <f t="shared" si="104"/>
        <v>12.078605640373485</v>
      </c>
      <c r="AB90" s="13">
        <f t="shared" si="105"/>
        <v>56.659023720546529</v>
      </c>
      <c r="AC90" s="18">
        <f t="shared" si="106"/>
        <v>0.64475595457683976</v>
      </c>
      <c r="AD90" s="18">
        <f t="shared" si="107"/>
        <v>0</v>
      </c>
      <c r="AE90" s="18">
        <f t="shared" si="108"/>
        <v>0.35524404542316018</v>
      </c>
    </row>
    <row r="91" spans="4:31" x14ac:dyDescent="0.25">
      <c r="D91" s="15">
        <v>42586.763439722221</v>
      </c>
      <c r="E91" s="12">
        <f t="shared" si="121"/>
        <v>217.76343972222094</v>
      </c>
      <c r="F91" s="10">
        <f t="shared" si="122"/>
        <v>3.3889722253661603E-2</v>
      </c>
      <c r="G91" s="17">
        <v>50</v>
      </c>
      <c r="H91" s="8">
        <f t="shared" si="64"/>
        <v>4133.5</v>
      </c>
      <c r="I91" s="17">
        <v>489.76</v>
      </c>
      <c r="J91" s="10">
        <f t="shared" si="0"/>
        <v>3.3767776575999999</v>
      </c>
      <c r="K91" s="17">
        <v>489.56</v>
      </c>
      <c r="L91" s="10">
        <f t="shared" si="1"/>
        <v>3.3753987055999999</v>
      </c>
      <c r="M91" s="17">
        <v>25.07</v>
      </c>
      <c r="N91" s="11">
        <f t="shared" si="65"/>
        <v>2.0432226433785435E-3</v>
      </c>
      <c r="O91" s="13">
        <f t="shared" si="123"/>
        <v>0.16926988992074238</v>
      </c>
      <c r="P91" s="8">
        <f t="shared" si="124"/>
        <v>169.26988992074237</v>
      </c>
      <c r="Q91" s="11">
        <f t="shared" si="125"/>
        <v>60.290333101144967</v>
      </c>
      <c r="R91" s="13">
        <f t="shared" si="119"/>
        <v>5.7453316594396002E-2</v>
      </c>
      <c r="S91" s="13">
        <f t="shared" si="120"/>
        <v>0.1118165733263464</v>
      </c>
      <c r="T91" s="8">
        <f t="shared" si="97"/>
        <v>111.8165733263464</v>
      </c>
      <c r="U91" s="13">
        <f t="shared" si="98"/>
        <v>4.5380989740503828E-2</v>
      </c>
      <c r="V91" s="11">
        <f t="shared" si="99"/>
        <v>31.192004724914522</v>
      </c>
      <c r="W91" s="13">
        <f t="shared" si="100"/>
        <v>0</v>
      </c>
      <c r="X91" s="8">
        <f t="shared" si="101"/>
        <v>0</v>
      </c>
      <c r="Y91" s="8">
        <f t="shared" si="102"/>
        <v>0</v>
      </c>
      <c r="Z91" s="8">
        <f t="shared" si="103"/>
        <v>12.076189919245412</v>
      </c>
      <c r="AA91" s="8">
        <f t="shared" si="104"/>
        <v>12.078605640373485</v>
      </c>
      <c r="AB91" s="13">
        <f t="shared" si="105"/>
        <v>56.684692370085472</v>
      </c>
      <c r="AC91" s="18">
        <f t="shared" si="106"/>
        <v>0.64504805305558888</v>
      </c>
      <c r="AD91" s="18">
        <f t="shared" si="107"/>
        <v>0</v>
      </c>
      <c r="AE91" s="18">
        <f t="shared" si="108"/>
        <v>0.35495194694441107</v>
      </c>
    </row>
    <row r="92" spans="4:31" x14ac:dyDescent="0.25">
      <c r="D92" s="15">
        <v>42586.764793923612</v>
      </c>
      <c r="E92" s="12">
        <f t="shared" si="121"/>
        <v>217.76479392361216</v>
      </c>
      <c r="F92" s="10">
        <f t="shared" si="122"/>
        <v>3.2500833389349282E-2</v>
      </c>
      <c r="G92" s="17">
        <v>48</v>
      </c>
      <c r="H92" s="8">
        <f t="shared" si="64"/>
        <v>4181.5</v>
      </c>
      <c r="I92" s="17">
        <v>468.67</v>
      </c>
      <c r="J92" s="10">
        <f t="shared" si="0"/>
        <v>3.2313671691999999</v>
      </c>
      <c r="K92" s="17">
        <v>468.44</v>
      </c>
      <c r="L92" s="10">
        <f t="shared" si="1"/>
        <v>3.2297813743999999</v>
      </c>
      <c r="M92" s="17">
        <v>25.17</v>
      </c>
      <c r="N92" s="11">
        <f t="shared" si="65"/>
        <v>1.9608362243229258E-3</v>
      </c>
      <c r="O92" s="13">
        <f t="shared" si="123"/>
        <v>0.17123072614506529</v>
      </c>
      <c r="P92" s="8">
        <f t="shared" si="124"/>
        <v>171.23072614506529</v>
      </c>
      <c r="Q92" s="11">
        <f t="shared" si="125"/>
        <v>60.331875211713907</v>
      </c>
      <c r="R92" s="13">
        <f t="shared" si="119"/>
        <v>5.9414152818718931E-2</v>
      </c>
      <c r="S92" s="13">
        <f t="shared" si="120"/>
        <v>0.1118165733263464</v>
      </c>
      <c r="T92" s="8">
        <f t="shared" si="97"/>
        <v>111.8165733263464</v>
      </c>
      <c r="U92" s="13">
        <f t="shared" si="98"/>
        <v>4.34201535161809E-2</v>
      </c>
      <c r="V92" s="11">
        <f t="shared" si="99"/>
        <v>31.187232402157594</v>
      </c>
      <c r="W92" s="13">
        <f t="shared" si="100"/>
        <v>0</v>
      </c>
      <c r="X92" s="8">
        <f t="shared" si="101"/>
        <v>0</v>
      </c>
      <c r="Y92" s="8">
        <f t="shared" si="102"/>
        <v>0</v>
      </c>
      <c r="Z92" s="8">
        <f t="shared" si="103"/>
        <v>12.076189919245412</v>
      </c>
      <c r="AA92" s="8">
        <f t="shared" si="104"/>
        <v>12.078605640373485</v>
      </c>
      <c r="AB92" s="13">
        <f t="shared" si="105"/>
        <v>56.689464692842407</v>
      </c>
      <c r="AC92" s="18">
        <f t="shared" si="106"/>
        <v>0.64510236008936117</v>
      </c>
      <c r="AD92" s="18">
        <f t="shared" si="107"/>
        <v>0</v>
      </c>
      <c r="AE92" s="18">
        <f t="shared" si="108"/>
        <v>0.35489763991063888</v>
      </c>
    </row>
    <row r="93" spans="4:31" x14ac:dyDescent="0.25">
      <c r="D93" s="15">
        <v>42586.768300937503</v>
      </c>
      <c r="E93" s="12">
        <f t="shared" si="121"/>
        <v>217.76830093750323</v>
      </c>
      <c r="F93" s="10">
        <f t="shared" si="122"/>
        <v>8.4168333385605365E-2</v>
      </c>
      <c r="G93" s="17">
        <v>40</v>
      </c>
      <c r="H93" s="8">
        <f t="shared" si="64"/>
        <v>4221.5</v>
      </c>
      <c r="I93" s="17">
        <v>439.64</v>
      </c>
      <c r="J93" s="10">
        <f t="shared" si="0"/>
        <v>3.0312122863999997</v>
      </c>
      <c r="K93" s="17">
        <v>439.44</v>
      </c>
      <c r="L93" s="10">
        <f t="shared" si="1"/>
        <v>3.0298333343999997</v>
      </c>
      <c r="M93" s="17">
        <v>25.16</v>
      </c>
      <c r="N93" s="11">
        <f t="shared" si="65"/>
        <v>1.6340849631815203E-3</v>
      </c>
      <c r="O93" s="13">
        <f t="shared" si="123"/>
        <v>0.17286481110824681</v>
      </c>
      <c r="P93" s="8">
        <f t="shared" si="124"/>
        <v>172.86481110824681</v>
      </c>
      <c r="Q93" s="11">
        <f t="shared" si="125"/>
        <v>19.414486392348891</v>
      </c>
      <c r="R93" s="13">
        <f t="shared" si="119"/>
        <v>6.1048237781900452E-2</v>
      </c>
      <c r="S93" s="13">
        <f t="shared" si="120"/>
        <v>0.1118165733263464</v>
      </c>
      <c r="T93" s="8">
        <f t="shared" si="97"/>
        <v>111.8165733263464</v>
      </c>
      <c r="U93" s="13">
        <f t="shared" si="98"/>
        <v>4.1786068552999378E-2</v>
      </c>
      <c r="V93" s="11">
        <f t="shared" si="99"/>
        <v>31.995356239506872</v>
      </c>
      <c r="W93" s="13">
        <f t="shared" si="100"/>
        <v>0</v>
      </c>
      <c r="X93" s="8">
        <f t="shared" si="101"/>
        <v>0</v>
      </c>
      <c r="Y93" s="8">
        <f t="shared" si="102"/>
        <v>0</v>
      </c>
      <c r="Z93" s="8">
        <f t="shared" si="103"/>
        <v>12.076189919245412</v>
      </c>
      <c r="AA93" s="8">
        <f t="shared" si="104"/>
        <v>12.078605640373485</v>
      </c>
      <c r="AB93" s="13">
        <f t="shared" si="105"/>
        <v>55.881340855493121</v>
      </c>
      <c r="AC93" s="18">
        <f t="shared" si="106"/>
        <v>0.6359062493562091</v>
      </c>
      <c r="AD93" s="18">
        <f t="shared" si="107"/>
        <v>0</v>
      </c>
      <c r="AE93" s="18">
        <f t="shared" si="108"/>
        <v>0.3640937506437909</v>
      </c>
    </row>
    <row r="94" spans="4:31" x14ac:dyDescent="0.25">
      <c r="D94" s="15">
        <v>42586.771032488425</v>
      </c>
      <c r="E94" s="12">
        <f t="shared" si="121"/>
        <v>217.77103248842468</v>
      </c>
      <c r="F94" s="10">
        <f t="shared" si="122"/>
        <v>6.5557222114875913E-2</v>
      </c>
      <c r="G94" s="17">
        <v>34</v>
      </c>
      <c r="H94" s="8">
        <f t="shared" si="64"/>
        <v>4255.5</v>
      </c>
      <c r="I94" s="17">
        <v>421.52</v>
      </c>
      <c r="J94" s="10">
        <f t="shared" si="0"/>
        <v>2.9062792352</v>
      </c>
      <c r="K94" s="17">
        <v>420.98</v>
      </c>
      <c r="L94" s="10">
        <f t="shared" si="1"/>
        <v>2.9025560648000002</v>
      </c>
      <c r="M94" s="17">
        <v>25.1</v>
      </c>
      <c r="N94" s="11">
        <f t="shared" si="65"/>
        <v>1.3892516431238137E-3</v>
      </c>
      <c r="O94" s="13">
        <f t="shared" si="123"/>
        <v>0.17425406275137062</v>
      </c>
      <c r="P94" s="8">
        <f t="shared" si="124"/>
        <v>174.25406275137061</v>
      </c>
      <c r="Q94" s="11">
        <f t="shared" si="125"/>
        <v>21.191435486534623</v>
      </c>
      <c r="R94" s="13">
        <f t="shared" si="119"/>
        <v>6.2437489425024265E-2</v>
      </c>
      <c r="S94" s="13">
        <f t="shared" si="120"/>
        <v>0.1118165733263464</v>
      </c>
      <c r="T94" s="8">
        <f t="shared" si="97"/>
        <v>111.8165733263464</v>
      </c>
      <c r="U94" s="13">
        <f t="shared" si="98"/>
        <v>4.0396816909875566E-2</v>
      </c>
      <c r="V94" s="11">
        <f t="shared" si="99"/>
        <v>32.261280201813605</v>
      </c>
      <c r="W94" s="13">
        <f t="shared" si="100"/>
        <v>0</v>
      </c>
      <c r="X94" s="8">
        <f t="shared" si="101"/>
        <v>0</v>
      </c>
      <c r="Y94" s="8">
        <f t="shared" si="102"/>
        <v>0</v>
      </c>
      <c r="Z94" s="8">
        <f t="shared" si="103"/>
        <v>12.076189919245412</v>
      </c>
      <c r="AA94" s="8">
        <f t="shared" si="104"/>
        <v>12.078605640373485</v>
      </c>
      <c r="AB94" s="13">
        <f t="shared" si="105"/>
        <v>55.615416893186392</v>
      </c>
      <c r="AC94" s="18">
        <f t="shared" si="106"/>
        <v>0.63288014606492071</v>
      </c>
      <c r="AD94" s="18">
        <f t="shared" si="107"/>
        <v>0</v>
      </c>
      <c r="AE94" s="18">
        <f t="shared" si="108"/>
        <v>0.36711985393507929</v>
      </c>
    </row>
    <row r="95" spans="4:31" x14ac:dyDescent="0.25">
      <c r="D95" s="15">
        <v>42587.401706550925</v>
      </c>
      <c r="E95" s="12">
        <f t="shared" si="121"/>
        <v>218.40170655092516</v>
      </c>
      <c r="F95" s="10">
        <f t="shared" si="122"/>
        <v>15.136177500011399</v>
      </c>
      <c r="G95" s="17">
        <v>41</v>
      </c>
      <c r="H95" s="8">
        <f t="shared" si="64"/>
        <v>4296.5</v>
      </c>
      <c r="I95" s="17">
        <v>411.99</v>
      </c>
      <c r="J95" s="10">
        <f t="shared" si="0"/>
        <v>2.8405721723999999</v>
      </c>
      <c r="K95" s="17">
        <v>411.56</v>
      </c>
      <c r="L95" s="10">
        <f t="shared" si="1"/>
        <v>2.8376074255999999</v>
      </c>
      <c r="M95" s="17">
        <v>24.71</v>
      </c>
      <c r="N95" s="11">
        <f t="shared" si="65"/>
        <v>1.6774675434796426E-3</v>
      </c>
      <c r="O95" s="13">
        <f t="shared" si="123"/>
        <v>0.17593153029485026</v>
      </c>
      <c r="P95" s="8">
        <f t="shared" si="124"/>
        <v>175.93153029485026</v>
      </c>
      <c r="Q95" s="11">
        <f t="shared" si="125"/>
        <v>0.11082504439964312</v>
      </c>
      <c r="R95" s="13">
        <f t="shared" si="119"/>
        <v>6.4114956968503903E-2</v>
      </c>
      <c r="S95" s="13">
        <f t="shared" si="120"/>
        <v>0.1118165733263464</v>
      </c>
      <c r="T95" s="8">
        <f t="shared" si="97"/>
        <v>111.8165733263464</v>
      </c>
      <c r="U95" s="13">
        <f t="shared" si="98"/>
        <v>3.8719349366395928E-2</v>
      </c>
      <c r="V95" s="11">
        <f t="shared" si="99"/>
        <v>31.636906638373013</v>
      </c>
      <c r="W95" s="13">
        <f t="shared" si="100"/>
        <v>0</v>
      </c>
      <c r="X95" s="8">
        <f t="shared" si="101"/>
        <v>0</v>
      </c>
      <c r="Y95" s="8">
        <f t="shared" si="102"/>
        <v>0</v>
      </c>
      <c r="Z95" s="8">
        <f t="shared" si="103"/>
        <v>12.076189919245412</v>
      </c>
      <c r="AA95" s="8">
        <f t="shared" si="104"/>
        <v>12.078605640373485</v>
      </c>
      <c r="AB95" s="13">
        <f t="shared" si="105"/>
        <v>56.239790456626984</v>
      </c>
      <c r="AC95" s="18">
        <f t="shared" si="106"/>
        <v>0.63998525565689368</v>
      </c>
      <c r="AD95" s="18">
        <f t="shared" si="107"/>
        <v>0</v>
      </c>
      <c r="AE95" s="18">
        <f t="shared" si="108"/>
        <v>0.36001474434310626</v>
      </c>
    </row>
    <row r="96" spans="4:31" x14ac:dyDescent="0.25">
      <c r="D96" s="15">
        <v>42587.402968148148</v>
      </c>
      <c r="E96" s="12">
        <f t="shared" si="121"/>
        <v>218.40296814814792</v>
      </c>
      <c r="F96" s="10">
        <f t="shared" si="122"/>
        <v>3.0278333346359432E-2</v>
      </c>
      <c r="G96" s="17">
        <v>42</v>
      </c>
      <c r="H96" s="8">
        <f t="shared" si="64"/>
        <v>4338.5</v>
      </c>
      <c r="I96" s="17">
        <v>395.49</v>
      </c>
      <c r="J96" s="10">
        <f t="shared" si="0"/>
        <v>2.7268086324</v>
      </c>
      <c r="K96" s="17">
        <v>395.24</v>
      </c>
      <c r="L96" s="10">
        <f t="shared" si="1"/>
        <v>2.7250849424000001</v>
      </c>
      <c r="M96" s="17">
        <v>24.59</v>
      </c>
      <c r="N96" s="11">
        <f t="shared" si="65"/>
        <v>1.71907395591796E-3</v>
      </c>
      <c r="O96" s="13">
        <f t="shared" si="123"/>
        <v>0.17765060425076823</v>
      </c>
      <c r="P96" s="8">
        <f t="shared" si="124"/>
        <v>177.65060425076823</v>
      </c>
      <c r="Q96" s="11">
        <f t="shared" si="125"/>
        <v>56.775712726759309</v>
      </c>
      <c r="R96" s="13">
        <f t="shared" si="119"/>
        <v>6.583403092442186E-2</v>
      </c>
      <c r="S96" s="13">
        <f t="shared" si="120"/>
        <v>0.1118165733263464</v>
      </c>
      <c r="T96" s="8">
        <f t="shared" si="97"/>
        <v>111.8165733263464</v>
      </c>
      <c r="U96" s="13">
        <f t="shared" si="98"/>
        <v>3.700027541047797E-2</v>
      </c>
      <c r="V96" s="11">
        <f t="shared" si="99"/>
        <v>31.493584010755679</v>
      </c>
      <c r="W96" s="13">
        <f t="shared" si="100"/>
        <v>0</v>
      </c>
      <c r="X96" s="8">
        <f t="shared" si="101"/>
        <v>0</v>
      </c>
      <c r="Y96" s="8">
        <f t="shared" si="102"/>
        <v>0</v>
      </c>
      <c r="Z96" s="8">
        <f t="shared" si="103"/>
        <v>12.076189919245412</v>
      </c>
      <c r="AA96" s="8">
        <f t="shared" si="104"/>
        <v>12.078605640373485</v>
      </c>
      <c r="AB96" s="13">
        <f t="shared" si="105"/>
        <v>56.383113084244314</v>
      </c>
      <c r="AC96" s="18">
        <f t="shared" si="106"/>
        <v>0.64161620711905887</v>
      </c>
      <c r="AD96" s="18">
        <f t="shared" si="107"/>
        <v>0</v>
      </c>
      <c r="AE96" s="18">
        <f t="shared" si="108"/>
        <v>0.35838379288094113</v>
      </c>
    </row>
    <row r="97" spans="4:31" x14ac:dyDescent="0.25">
      <c r="D97" s="15">
        <v>42587.40434552083</v>
      </c>
      <c r="E97" s="12">
        <f t="shared" si="121"/>
        <v>218.40434552083025</v>
      </c>
      <c r="F97" s="10">
        <f t="shared" si="122"/>
        <v>3.3056944375857711E-2</v>
      </c>
      <c r="G97" s="17">
        <v>40</v>
      </c>
      <c r="H97" s="8">
        <f t="shared" si="64"/>
        <v>4378.5</v>
      </c>
      <c r="I97" s="17">
        <v>378.95</v>
      </c>
      <c r="J97" s="10">
        <f t="shared" si="0"/>
        <v>2.6127693019999998</v>
      </c>
      <c r="K97" s="17">
        <v>378.78</v>
      </c>
      <c r="L97" s="10">
        <f t="shared" si="1"/>
        <v>2.6115971927999997</v>
      </c>
      <c r="M97" s="17">
        <v>24.48</v>
      </c>
      <c r="N97" s="11">
        <f t="shared" si="65"/>
        <v>1.6378183831155439E-3</v>
      </c>
      <c r="O97" s="13">
        <f t="shared" si="123"/>
        <v>0.17928842263388378</v>
      </c>
      <c r="P97" s="8">
        <f t="shared" si="124"/>
        <v>179.28842263388378</v>
      </c>
      <c r="Q97" s="11">
        <f t="shared" si="125"/>
        <v>49.545365248933365</v>
      </c>
      <c r="R97" s="13">
        <f t="shared" si="119"/>
        <v>6.7471849307537399E-2</v>
      </c>
      <c r="S97" s="13">
        <f t="shared" si="120"/>
        <v>0.1118165733263464</v>
      </c>
      <c r="T97" s="8">
        <f t="shared" si="97"/>
        <v>111.8165733263464</v>
      </c>
      <c r="U97" s="13">
        <f t="shared" si="98"/>
        <v>3.5362457027362432E-2</v>
      </c>
      <c r="V97" s="11">
        <f t="shared" si="99"/>
        <v>31.413270792982576</v>
      </c>
      <c r="W97" s="13">
        <f t="shared" si="100"/>
        <v>0</v>
      </c>
      <c r="X97" s="8">
        <f t="shared" si="101"/>
        <v>0</v>
      </c>
      <c r="Y97" s="8">
        <f t="shared" si="102"/>
        <v>0</v>
      </c>
      <c r="Z97" s="8">
        <f t="shared" si="103"/>
        <v>12.076189919245412</v>
      </c>
      <c r="AA97" s="8">
        <f t="shared" si="104"/>
        <v>12.078605640373485</v>
      </c>
      <c r="AB97" s="13">
        <f t="shared" si="105"/>
        <v>56.463426302017425</v>
      </c>
      <c r="AC97" s="18">
        <f t="shared" si="106"/>
        <v>0.64253013789283708</v>
      </c>
      <c r="AD97" s="18">
        <f t="shared" si="107"/>
        <v>0</v>
      </c>
      <c r="AE97" s="18">
        <f t="shared" si="108"/>
        <v>0.35746986210716297</v>
      </c>
    </row>
    <row r="98" spans="4:31" x14ac:dyDescent="0.25">
      <c r="D98" s="15">
        <v>42587.405699687501</v>
      </c>
      <c r="E98" s="12">
        <f t="shared" si="121"/>
        <v>218.4056996875006</v>
      </c>
      <c r="F98" s="10">
        <f t="shared" si="122"/>
        <v>3.2500000088475645E-2</v>
      </c>
      <c r="G98" s="17">
        <v>40</v>
      </c>
      <c r="H98" s="8">
        <f t="shared" si="64"/>
        <v>4418.5</v>
      </c>
      <c r="I98" s="17">
        <v>363.04</v>
      </c>
      <c r="J98" s="10">
        <f t="shared" si="0"/>
        <v>2.5030736704000001</v>
      </c>
      <c r="K98" s="17">
        <v>362.62</v>
      </c>
      <c r="L98" s="10">
        <f t="shared" si="1"/>
        <v>2.5001778712</v>
      </c>
      <c r="M98" s="17">
        <v>24.75</v>
      </c>
      <c r="N98" s="11">
        <f t="shared" si="65"/>
        <v>1.6363339555779772E-3</v>
      </c>
      <c r="O98" s="13">
        <f t="shared" si="123"/>
        <v>0.18092475658946175</v>
      </c>
      <c r="P98" s="8">
        <f t="shared" si="124"/>
        <v>180.92475658946174</v>
      </c>
      <c r="Q98" s="11">
        <f t="shared" si="125"/>
        <v>50.348736957641243</v>
      </c>
      <c r="R98" s="13">
        <f t="shared" si="119"/>
        <v>6.910818326311538E-2</v>
      </c>
      <c r="S98" s="13">
        <f t="shared" si="120"/>
        <v>0.1118165733263464</v>
      </c>
      <c r="T98" s="8">
        <f t="shared" si="97"/>
        <v>111.8165733263464</v>
      </c>
      <c r="U98" s="13">
        <f t="shared" si="98"/>
        <v>3.372612307178445E-2</v>
      </c>
      <c r="V98" s="11">
        <f t="shared" si="99"/>
        <v>31.272642398144107</v>
      </c>
      <c r="W98" s="13">
        <f t="shared" si="100"/>
        <v>0</v>
      </c>
      <c r="X98" s="8">
        <f t="shared" si="101"/>
        <v>0</v>
      </c>
      <c r="Y98" s="8">
        <f t="shared" si="102"/>
        <v>0</v>
      </c>
      <c r="Z98" s="8">
        <f t="shared" si="103"/>
        <v>12.076189919245412</v>
      </c>
      <c r="AA98" s="8">
        <f t="shared" si="104"/>
        <v>12.078605640373485</v>
      </c>
      <c r="AB98" s="13">
        <f t="shared" si="105"/>
        <v>56.60405469685589</v>
      </c>
      <c r="AC98" s="18">
        <f t="shared" si="106"/>
        <v>0.64413043011463555</v>
      </c>
      <c r="AD98" s="18">
        <f t="shared" si="107"/>
        <v>0</v>
      </c>
      <c r="AE98" s="18">
        <f t="shared" si="108"/>
        <v>0.3558695698853645</v>
      </c>
    </row>
    <row r="99" spans="4:31" x14ac:dyDescent="0.25">
      <c r="D99" s="15">
        <v>42587.407077037038</v>
      </c>
      <c r="E99" s="12">
        <f t="shared" si="121"/>
        <v>218.40707703703811</v>
      </c>
      <c r="F99" s="10">
        <f t="shared" si="122"/>
        <v>3.3056388900149614E-2</v>
      </c>
      <c r="G99" s="17">
        <v>37</v>
      </c>
      <c r="H99" s="8">
        <f t="shared" si="64"/>
        <v>4455.5</v>
      </c>
      <c r="I99" s="17">
        <v>347.08</v>
      </c>
      <c r="J99" s="10">
        <f t="shared" si="0"/>
        <v>2.3930333008</v>
      </c>
      <c r="K99" s="17">
        <v>346.89</v>
      </c>
      <c r="L99" s="10">
        <f t="shared" si="1"/>
        <v>2.3917232963999999</v>
      </c>
      <c r="M99" s="17">
        <v>24.61</v>
      </c>
      <c r="N99" s="11">
        <f t="shared" si="65"/>
        <v>1.5143205734960315E-3</v>
      </c>
      <c r="O99" s="13">
        <f t="shared" si="123"/>
        <v>0.18243907716295779</v>
      </c>
      <c r="P99" s="8">
        <f t="shared" si="124"/>
        <v>182.4390771629578</v>
      </c>
      <c r="Q99" s="11">
        <f t="shared" si="125"/>
        <v>45.810223798800287</v>
      </c>
      <c r="R99" s="13">
        <f t="shared" si="119"/>
        <v>7.0622503836611408E-2</v>
      </c>
      <c r="S99" s="13">
        <f t="shared" si="120"/>
        <v>0.1118165733263464</v>
      </c>
      <c r="T99" s="8">
        <f t="shared" si="97"/>
        <v>111.8165733263464</v>
      </c>
      <c r="U99" s="13">
        <f t="shared" si="98"/>
        <v>3.2211802498288422E-2</v>
      </c>
      <c r="V99" s="11">
        <f t="shared" si="99"/>
        <v>31.241945871850454</v>
      </c>
      <c r="W99" s="13">
        <f t="shared" si="100"/>
        <v>0</v>
      </c>
      <c r="X99" s="8">
        <f t="shared" si="101"/>
        <v>0</v>
      </c>
      <c r="Y99" s="8">
        <f t="shared" si="102"/>
        <v>0</v>
      </c>
      <c r="Z99" s="8">
        <f t="shared" si="103"/>
        <v>12.076189919245412</v>
      </c>
      <c r="AA99" s="8">
        <f t="shared" si="104"/>
        <v>12.078605640373485</v>
      </c>
      <c r="AB99" s="13">
        <f t="shared" si="105"/>
        <v>56.634751223149543</v>
      </c>
      <c r="AC99" s="18">
        <f t="shared" si="106"/>
        <v>0.64447974372459593</v>
      </c>
      <c r="AD99" s="18">
        <f t="shared" si="107"/>
        <v>0</v>
      </c>
      <c r="AE99" s="18">
        <f t="shared" si="108"/>
        <v>0.35552025627540407</v>
      </c>
    </row>
    <row r="100" spans="4:31" x14ac:dyDescent="0.25">
      <c r="D100" s="15">
        <v>42587.410016932874</v>
      </c>
      <c r="E100" s="12">
        <f t="shared" ref="E100:E113" si="126">D100-(115*365+29)-365</f>
        <v>218.41001693287399</v>
      </c>
      <c r="F100" s="10">
        <f t="shared" ref="F100:F113" si="127">(E100-E99)*24</f>
        <v>7.0557500061113387E-2</v>
      </c>
      <c r="G100" s="17">
        <v>35</v>
      </c>
      <c r="H100" s="8">
        <f t="shared" si="64"/>
        <v>4490.5</v>
      </c>
      <c r="I100" s="17">
        <v>327.39999999999998</v>
      </c>
      <c r="J100" s="10">
        <f t="shared" si="0"/>
        <v>2.2573444239999998</v>
      </c>
      <c r="K100" s="17">
        <v>326.93</v>
      </c>
      <c r="L100" s="10">
        <f t="shared" si="1"/>
        <v>2.2541038867999998</v>
      </c>
      <c r="M100" s="17">
        <v>24.69</v>
      </c>
      <c r="N100" s="11">
        <f t="shared" si="65"/>
        <v>1.4320806463062196E-3</v>
      </c>
      <c r="O100" s="13">
        <f t="shared" ref="O100:O113" si="128">O99+N100</f>
        <v>0.18387115780926402</v>
      </c>
      <c r="P100" s="8">
        <f t="shared" ref="P100:P113" si="129">O100*1000</f>
        <v>183.87115780926402</v>
      </c>
      <c r="Q100" s="11">
        <f t="shared" ref="Q100:Q113" si="130">N100/F100*1000</f>
        <v>20.296646636655531</v>
      </c>
      <c r="R100" s="13">
        <f t="shared" si="119"/>
        <v>7.2054584482917627E-2</v>
      </c>
      <c r="S100" s="13">
        <f t="shared" si="120"/>
        <v>0.1118165733263464</v>
      </c>
      <c r="T100" s="8">
        <f t="shared" si="97"/>
        <v>111.8165733263464</v>
      </c>
      <c r="U100" s="13">
        <f t="shared" si="98"/>
        <v>3.0779721851982203E-2</v>
      </c>
      <c r="V100" s="11">
        <f t="shared" si="99"/>
        <v>31.647444915631791</v>
      </c>
      <c r="W100" s="13">
        <f t="shared" si="100"/>
        <v>0</v>
      </c>
      <c r="X100" s="8">
        <f t="shared" si="101"/>
        <v>0</v>
      </c>
      <c r="Y100" s="8">
        <f t="shared" si="102"/>
        <v>0</v>
      </c>
      <c r="Z100" s="8">
        <f t="shared" si="103"/>
        <v>12.076189919245412</v>
      </c>
      <c r="AA100" s="8">
        <f t="shared" si="104"/>
        <v>12.078605640373485</v>
      </c>
      <c r="AB100" s="13">
        <f t="shared" si="105"/>
        <v>56.229252179368203</v>
      </c>
      <c r="AC100" s="18">
        <f t="shared" si="106"/>
        <v>0.6398653344763402</v>
      </c>
      <c r="AD100" s="18">
        <f t="shared" si="107"/>
        <v>0</v>
      </c>
      <c r="AE100" s="18">
        <f t="shared" si="108"/>
        <v>0.3601346655236598</v>
      </c>
    </row>
    <row r="101" spans="4:31" x14ac:dyDescent="0.25">
      <c r="D101" s="15">
        <v>42587.411266990741</v>
      </c>
      <c r="E101" s="12">
        <f t="shared" si="126"/>
        <v>218.41126699074084</v>
      </c>
      <c r="F101" s="10">
        <f t="shared" si="127"/>
        <v>3.0001388804521412E-2</v>
      </c>
      <c r="G101" s="17">
        <v>27</v>
      </c>
      <c r="H101" s="8">
        <f t="shared" si="64"/>
        <v>4517.5</v>
      </c>
      <c r="I101" s="17">
        <v>312.49</v>
      </c>
      <c r="J101" s="10">
        <f t="shared" si="0"/>
        <v>2.1545435523999998</v>
      </c>
      <c r="K101" s="17">
        <v>312.32</v>
      </c>
      <c r="L101" s="10">
        <f t="shared" si="1"/>
        <v>2.1533714431999997</v>
      </c>
      <c r="M101" s="17">
        <v>24.7</v>
      </c>
      <c r="N101" s="11">
        <f t="shared" si="65"/>
        <v>1.1047108364025803E-3</v>
      </c>
      <c r="O101" s="13">
        <f t="shared" si="128"/>
        <v>0.18497586864566659</v>
      </c>
      <c r="P101" s="8">
        <f t="shared" si="129"/>
        <v>184.97586864566659</v>
      </c>
      <c r="Q101" s="11">
        <f t="shared" si="130"/>
        <v>36.821989928549343</v>
      </c>
      <c r="R101" s="13">
        <f t="shared" si="119"/>
        <v>7.3159295319320208E-2</v>
      </c>
      <c r="S101" s="13">
        <f t="shared" si="120"/>
        <v>0.1118165733263464</v>
      </c>
      <c r="T101" s="8">
        <f t="shared" si="97"/>
        <v>111.8165733263464</v>
      </c>
      <c r="U101" s="13">
        <f t="shared" si="98"/>
        <v>2.9675011015579622E-2</v>
      </c>
      <c r="V101" s="11">
        <f t="shared" si="99"/>
        <v>31.967406351914509</v>
      </c>
      <c r="W101" s="13">
        <f t="shared" si="100"/>
        <v>0</v>
      </c>
      <c r="X101" s="8">
        <f t="shared" si="101"/>
        <v>0</v>
      </c>
      <c r="Y101" s="8">
        <f t="shared" si="102"/>
        <v>0</v>
      </c>
      <c r="Z101" s="8">
        <f t="shared" si="103"/>
        <v>12.076189919245412</v>
      </c>
      <c r="AA101" s="8">
        <f t="shared" si="104"/>
        <v>12.078605640373485</v>
      </c>
      <c r="AB101" s="13">
        <f t="shared" si="105"/>
        <v>55.909290743085492</v>
      </c>
      <c r="AC101" s="18">
        <f t="shared" si="106"/>
        <v>0.63622430736835933</v>
      </c>
      <c r="AD101" s="18">
        <f t="shared" si="107"/>
        <v>0</v>
      </c>
      <c r="AE101" s="18">
        <f t="shared" si="108"/>
        <v>0.36377569263164067</v>
      </c>
    </row>
    <row r="102" spans="4:31" x14ac:dyDescent="0.25">
      <c r="D102" s="15">
        <v>42587.412644293981</v>
      </c>
      <c r="E102" s="12">
        <f t="shared" si="126"/>
        <v>218.41264429398143</v>
      </c>
      <c r="F102" s="10">
        <f t="shared" si="127"/>
        <v>3.3055277774110436E-2</v>
      </c>
      <c r="G102" s="17">
        <v>28</v>
      </c>
      <c r="H102" s="8">
        <f t="shared" si="64"/>
        <v>4545.5</v>
      </c>
      <c r="I102" s="17">
        <v>298.62</v>
      </c>
      <c r="J102" s="10">
        <f t="shared" si="0"/>
        <v>2.0589132312</v>
      </c>
      <c r="K102" s="17">
        <v>298.41000000000003</v>
      </c>
      <c r="L102" s="10">
        <f t="shared" si="1"/>
        <v>2.0574653316</v>
      </c>
      <c r="M102" s="17">
        <v>24.72</v>
      </c>
      <c r="N102" s="11">
        <f t="shared" si="65"/>
        <v>1.1455491313548713E-3</v>
      </c>
      <c r="O102" s="13">
        <f t="shared" si="128"/>
        <v>0.18612141777702146</v>
      </c>
      <c r="P102" s="8">
        <f t="shared" si="129"/>
        <v>186.12141777702146</v>
      </c>
      <c r="Q102" s="11">
        <f t="shared" si="130"/>
        <v>34.655559066337311</v>
      </c>
      <c r="R102" s="13">
        <f t="shared" si="119"/>
        <v>7.4304844450675075E-2</v>
      </c>
      <c r="S102" s="13">
        <f t="shared" si="120"/>
        <v>0.1118165733263464</v>
      </c>
      <c r="T102" s="8">
        <f t="shared" si="97"/>
        <v>111.8165733263464</v>
      </c>
      <c r="U102" s="13">
        <f t="shared" si="98"/>
        <v>2.8529461884224755E-2</v>
      </c>
      <c r="V102" s="11">
        <f t="shared" si="99"/>
        <v>32.16083573410787</v>
      </c>
      <c r="W102" s="13">
        <f t="shared" si="100"/>
        <v>0</v>
      </c>
      <c r="X102" s="8">
        <f t="shared" si="101"/>
        <v>0</v>
      </c>
      <c r="Y102" s="8">
        <f t="shared" si="102"/>
        <v>0</v>
      </c>
      <c r="Z102" s="8">
        <f t="shared" si="103"/>
        <v>12.076189919245412</v>
      </c>
      <c r="AA102" s="8">
        <f t="shared" si="104"/>
        <v>12.078605640373485</v>
      </c>
      <c r="AB102" s="13">
        <f t="shared" si="105"/>
        <v>55.715861360892127</v>
      </c>
      <c r="AC102" s="18">
        <f t="shared" si="106"/>
        <v>0.6340231620296326</v>
      </c>
      <c r="AD102" s="18">
        <f t="shared" si="107"/>
        <v>0</v>
      </c>
      <c r="AE102" s="18">
        <f t="shared" si="108"/>
        <v>0.3659768379703674</v>
      </c>
    </row>
    <row r="103" spans="4:31" x14ac:dyDescent="0.25">
      <c r="D103" s="15">
        <v>42587.414183680557</v>
      </c>
      <c r="E103" s="12">
        <f t="shared" si="126"/>
        <v>218.41418368055747</v>
      </c>
      <c r="F103" s="10">
        <f t="shared" si="127"/>
        <v>3.6945277824997902E-2</v>
      </c>
      <c r="G103" s="17">
        <v>28</v>
      </c>
      <c r="H103" s="8">
        <f t="shared" ref="H103:H166" si="131">H102+G103</f>
        <v>4573.5</v>
      </c>
      <c r="I103" s="17">
        <v>286.77999999999997</v>
      </c>
      <c r="J103" s="10">
        <f t="shared" si="0"/>
        <v>1.9772792727999997</v>
      </c>
      <c r="K103" s="17">
        <v>286.54000000000002</v>
      </c>
      <c r="L103" s="10">
        <f t="shared" si="1"/>
        <v>1.9756245304</v>
      </c>
      <c r="M103" s="17">
        <v>24.84</v>
      </c>
      <c r="N103" s="11">
        <f t="shared" si="65"/>
        <v>1.1450878209224324E-3</v>
      </c>
      <c r="O103" s="13">
        <f t="shared" si="128"/>
        <v>0.18726650559794389</v>
      </c>
      <c r="P103" s="8">
        <f t="shared" si="129"/>
        <v>187.26650559794388</v>
      </c>
      <c r="Q103" s="11">
        <f t="shared" si="130"/>
        <v>30.994159154695634</v>
      </c>
      <c r="R103" s="13">
        <f t="shared" si="119"/>
        <v>7.5449932271597506E-2</v>
      </c>
      <c r="S103" s="13">
        <f t="shared" si="120"/>
        <v>0.1118165733263464</v>
      </c>
      <c r="T103" s="8">
        <f t="shared" si="97"/>
        <v>111.8165733263464</v>
      </c>
      <c r="U103" s="13">
        <f t="shared" si="98"/>
        <v>2.7384374063302325E-2</v>
      </c>
      <c r="V103" s="11">
        <f t="shared" si="99"/>
        <v>32.144494085344945</v>
      </c>
      <c r="W103" s="13">
        <f t="shared" si="100"/>
        <v>0</v>
      </c>
      <c r="X103" s="8">
        <f t="shared" si="101"/>
        <v>0</v>
      </c>
      <c r="Y103" s="8">
        <f t="shared" si="102"/>
        <v>0</v>
      </c>
      <c r="Z103" s="8">
        <f t="shared" si="103"/>
        <v>12.076189919245412</v>
      </c>
      <c r="AA103" s="8">
        <f t="shared" si="104"/>
        <v>12.078605640373485</v>
      </c>
      <c r="AB103" s="13">
        <f t="shared" si="105"/>
        <v>55.732203009655052</v>
      </c>
      <c r="AC103" s="18">
        <f t="shared" si="106"/>
        <v>0.63420912314677902</v>
      </c>
      <c r="AD103" s="18">
        <f t="shared" si="107"/>
        <v>0</v>
      </c>
      <c r="AE103" s="18">
        <f t="shared" si="108"/>
        <v>0.36579087685322098</v>
      </c>
    </row>
    <row r="104" spans="4:31" x14ac:dyDescent="0.25">
      <c r="D104" s="15">
        <v>42587.416614293979</v>
      </c>
      <c r="E104" s="12">
        <f t="shared" si="126"/>
        <v>218.41661429397936</v>
      </c>
      <c r="F104" s="10">
        <f t="shared" si="127"/>
        <v>5.8334722125437111E-2</v>
      </c>
      <c r="G104" s="17">
        <v>29</v>
      </c>
      <c r="H104" s="8">
        <f t="shared" si="131"/>
        <v>4602.5</v>
      </c>
      <c r="I104" s="17">
        <v>275.98</v>
      </c>
      <c r="J104" s="10">
        <f t="shared" si="0"/>
        <v>1.9028158648</v>
      </c>
      <c r="K104" s="17">
        <v>275.62</v>
      </c>
      <c r="L104" s="10">
        <f t="shared" si="1"/>
        <v>1.9003337512</v>
      </c>
      <c r="M104" s="17">
        <v>24.33</v>
      </c>
      <c r="N104" s="11">
        <f t="shared" si="65"/>
        <v>1.1880170663266187E-3</v>
      </c>
      <c r="O104" s="13">
        <f t="shared" si="128"/>
        <v>0.18845452266427051</v>
      </c>
      <c r="P104" s="8">
        <f t="shared" si="129"/>
        <v>188.45452266427051</v>
      </c>
      <c r="Q104" s="11">
        <f t="shared" si="130"/>
        <v>20.365521991722638</v>
      </c>
      <c r="R104" s="13">
        <f t="shared" si="119"/>
        <v>7.663794933792413E-2</v>
      </c>
      <c r="S104" s="13">
        <f t="shared" si="120"/>
        <v>0.1118165733263464</v>
      </c>
      <c r="T104" s="8">
        <f t="shared" si="97"/>
        <v>111.8165733263464</v>
      </c>
      <c r="U104" s="13">
        <f t="shared" si="98"/>
        <v>2.61963569969757E-2</v>
      </c>
      <c r="V104" s="11">
        <f t="shared" si="99"/>
        <v>31.953315438764985</v>
      </c>
      <c r="W104" s="13">
        <f t="shared" si="100"/>
        <v>0</v>
      </c>
      <c r="X104" s="8">
        <f t="shared" si="101"/>
        <v>0</v>
      </c>
      <c r="Y104" s="8">
        <f t="shared" si="102"/>
        <v>0</v>
      </c>
      <c r="Z104" s="8">
        <f t="shared" si="103"/>
        <v>12.076189919245412</v>
      </c>
      <c r="AA104" s="8">
        <f t="shared" si="104"/>
        <v>12.078605640373485</v>
      </c>
      <c r="AB104" s="13">
        <f t="shared" si="105"/>
        <v>55.923381656235009</v>
      </c>
      <c r="AC104" s="18">
        <f t="shared" si="106"/>
        <v>0.63638465605709404</v>
      </c>
      <c r="AD104" s="18">
        <f t="shared" si="107"/>
        <v>0</v>
      </c>
      <c r="AE104" s="18">
        <f t="shared" si="108"/>
        <v>0.3636153439429059</v>
      </c>
    </row>
    <row r="105" spans="4:31" x14ac:dyDescent="0.25">
      <c r="D105" s="15">
        <v>42587.419565752316</v>
      </c>
      <c r="E105" s="12">
        <f t="shared" si="126"/>
        <v>218.41956575231598</v>
      </c>
      <c r="F105" s="10">
        <f t="shared" si="127"/>
        <v>7.0835000078659505E-2</v>
      </c>
      <c r="G105" s="17">
        <v>29</v>
      </c>
      <c r="H105" s="8">
        <f t="shared" si="131"/>
        <v>4631.5</v>
      </c>
      <c r="I105" s="17">
        <v>261.27999999999997</v>
      </c>
      <c r="J105" s="10">
        <f t="shared" si="0"/>
        <v>1.8014628927999998</v>
      </c>
      <c r="K105" s="17">
        <v>261.02999999999997</v>
      </c>
      <c r="L105" s="10">
        <f t="shared" si="1"/>
        <v>1.7997392027999997</v>
      </c>
      <c r="M105" s="17">
        <v>24.65</v>
      </c>
      <c r="N105" s="11">
        <f t="shared" si="65"/>
        <v>1.1867404865374164E-3</v>
      </c>
      <c r="O105" s="13">
        <f t="shared" si="128"/>
        <v>0.18964126315080793</v>
      </c>
      <c r="P105" s="8">
        <f t="shared" si="129"/>
        <v>189.64126315080793</v>
      </c>
      <c r="Q105" s="11">
        <f t="shared" si="130"/>
        <v>16.753589118650208</v>
      </c>
      <c r="R105" s="13">
        <f t="shared" si="119"/>
        <v>7.7824689824461543E-2</v>
      </c>
      <c r="S105" s="13">
        <f t="shared" si="120"/>
        <v>0.1118165733263464</v>
      </c>
      <c r="T105" s="8">
        <f t="shared" si="97"/>
        <v>111.8165733263464</v>
      </c>
      <c r="U105" s="13">
        <f t="shared" si="98"/>
        <v>2.5009616510438287E-2</v>
      </c>
      <c r="V105" s="11">
        <f t="shared" si="99"/>
        <v>32.222074826475563</v>
      </c>
      <c r="W105" s="13">
        <f t="shared" si="100"/>
        <v>0</v>
      </c>
      <c r="X105" s="8">
        <f t="shared" si="101"/>
        <v>0</v>
      </c>
      <c r="Y105" s="8">
        <f t="shared" si="102"/>
        <v>0</v>
      </c>
      <c r="Z105" s="8">
        <f t="shared" si="103"/>
        <v>12.076189919245412</v>
      </c>
      <c r="AA105" s="8">
        <f t="shared" si="104"/>
        <v>12.078605640373485</v>
      </c>
      <c r="AB105" s="13">
        <f t="shared" si="105"/>
        <v>55.654622268524435</v>
      </c>
      <c r="AC105" s="18">
        <f t="shared" si="106"/>
        <v>0.63332628681251457</v>
      </c>
      <c r="AD105" s="18">
        <f t="shared" si="107"/>
        <v>0</v>
      </c>
      <c r="AE105" s="18">
        <f t="shared" si="108"/>
        <v>0.36667371318748543</v>
      </c>
    </row>
    <row r="106" spans="4:31" x14ac:dyDescent="0.25">
      <c r="D106" s="15">
        <v>42587.421197719908</v>
      </c>
      <c r="E106" s="12">
        <f t="shared" si="126"/>
        <v>218.42119771990838</v>
      </c>
      <c r="F106" s="10">
        <f t="shared" si="127"/>
        <v>3.9167222217656672E-2</v>
      </c>
      <c r="G106" s="17">
        <v>26</v>
      </c>
      <c r="H106" s="8">
        <f t="shared" si="131"/>
        <v>4657.5</v>
      </c>
      <c r="I106" s="17">
        <v>250.34</v>
      </c>
      <c r="J106" s="10">
        <f t="shared" si="0"/>
        <v>1.7260342183999999</v>
      </c>
      <c r="K106" s="17">
        <v>249.97</v>
      </c>
      <c r="L106" s="10">
        <f t="shared" si="1"/>
        <v>1.7234831572</v>
      </c>
      <c r="M106" s="17">
        <v>24.65</v>
      </c>
      <c r="N106" s="11">
        <f t="shared" si="65"/>
        <v>1.0639742293094077E-3</v>
      </c>
      <c r="O106" s="13">
        <f t="shared" si="128"/>
        <v>0.19070523738011733</v>
      </c>
      <c r="P106" s="8">
        <f t="shared" si="129"/>
        <v>190.70523738011732</v>
      </c>
      <c r="Q106" s="11">
        <f t="shared" si="130"/>
        <v>27.164914156964795</v>
      </c>
      <c r="R106" s="13">
        <f t="shared" si="119"/>
        <v>7.8888664053770957E-2</v>
      </c>
      <c r="S106" s="13">
        <f t="shared" si="120"/>
        <v>0.1118165733263464</v>
      </c>
      <c r="T106" s="8">
        <f t="shared" si="97"/>
        <v>111.8165733263464</v>
      </c>
      <c r="U106" s="13">
        <f t="shared" si="98"/>
        <v>2.3945642281128873E-2</v>
      </c>
      <c r="V106" s="11">
        <f t="shared" si="99"/>
        <v>32.19948156325809</v>
      </c>
      <c r="W106" s="13">
        <f t="shared" si="100"/>
        <v>0</v>
      </c>
      <c r="X106" s="8">
        <f t="shared" si="101"/>
        <v>0</v>
      </c>
      <c r="Y106" s="8">
        <f t="shared" si="102"/>
        <v>0</v>
      </c>
      <c r="Z106" s="8">
        <f t="shared" si="103"/>
        <v>12.076189919245412</v>
      </c>
      <c r="AA106" s="8">
        <f t="shared" si="104"/>
        <v>12.078605640373485</v>
      </c>
      <c r="AB106" s="13">
        <f t="shared" si="105"/>
        <v>55.677215531741908</v>
      </c>
      <c r="AC106" s="18">
        <f t="shared" si="106"/>
        <v>0.63358338868325337</v>
      </c>
      <c r="AD106" s="18">
        <f t="shared" si="107"/>
        <v>0</v>
      </c>
      <c r="AE106" s="18">
        <f t="shared" si="108"/>
        <v>0.36641661131674663</v>
      </c>
    </row>
    <row r="107" spans="4:31" x14ac:dyDescent="0.25">
      <c r="D107" s="15">
        <v>42587.422366747684</v>
      </c>
      <c r="E107" s="12">
        <f t="shared" si="126"/>
        <v>218.42236674768355</v>
      </c>
      <c r="F107" s="10">
        <f t="shared" si="127"/>
        <v>2.8056666604243219E-2</v>
      </c>
      <c r="G107" s="17">
        <v>25</v>
      </c>
      <c r="H107" s="8">
        <f t="shared" si="131"/>
        <v>4682.5</v>
      </c>
      <c r="I107" s="17">
        <v>239.55</v>
      </c>
      <c r="J107" s="10">
        <f t="shared" si="0"/>
        <v>1.651639758</v>
      </c>
      <c r="K107" s="17">
        <v>239.24</v>
      </c>
      <c r="L107" s="10">
        <f t="shared" si="1"/>
        <v>1.6495023823999999</v>
      </c>
      <c r="M107" s="17">
        <v>24.76</v>
      </c>
      <c r="N107" s="11">
        <f t="shared" si="65"/>
        <v>1.0226743927836414E-3</v>
      </c>
      <c r="O107" s="13">
        <f t="shared" si="128"/>
        <v>0.19172791177290097</v>
      </c>
      <c r="P107" s="8">
        <f t="shared" si="129"/>
        <v>191.72791177290097</v>
      </c>
      <c r="Q107" s="11">
        <f t="shared" si="130"/>
        <v>36.450317039051768</v>
      </c>
      <c r="R107" s="13">
        <f t="shared" si="119"/>
        <v>7.9911338446554597E-2</v>
      </c>
      <c r="S107" s="13">
        <f t="shared" si="120"/>
        <v>0.1118165733263464</v>
      </c>
      <c r="T107" s="8">
        <f t="shared" si="97"/>
        <v>111.8165733263464</v>
      </c>
      <c r="U107" s="13">
        <f t="shared" si="98"/>
        <v>2.2922967888345233E-2</v>
      </c>
      <c r="V107" s="11">
        <f t="shared" si="99"/>
        <v>32.212713323432652</v>
      </c>
      <c r="W107" s="13">
        <f t="shared" si="100"/>
        <v>0</v>
      </c>
      <c r="X107" s="8">
        <f t="shared" si="101"/>
        <v>0</v>
      </c>
      <c r="Y107" s="8">
        <f t="shared" si="102"/>
        <v>0</v>
      </c>
      <c r="Z107" s="8">
        <f t="shared" si="103"/>
        <v>12.076189919245412</v>
      </c>
      <c r="AA107" s="8">
        <f t="shared" si="104"/>
        <v>12.078605640373485</v>
      </c>
      <c r="AB107" s="13">
        <f t="shared" si="105"/>
        <v>55.663983771567345</v>
      </c>
      <c r="AC107" s="18">
        <f t="shared" si="106"/>
        <v>0.63343281679546093</v>
      </c>
      <c r="AD107" s="18">
        <f t="shared" si="107"/>
        <v>0</v>
      </c>
      <c r="AE107" s="18">
        <f t="shared" si="108"/>
        <v>0.36656718320453907</v>
      </c>
    </row>
    <row r="108" spans="4:31" x14ac:dyDescent="0.25">
      <c r="D108" s="15">
        <v>42587.424160763891</v>
      </c>
      <c r="E108" s="12">
        <f t="shared" si="126"/>
        <v>218.42416076389054</v>
      </c>
      <c r="F108" s="10">
        <f t="shared" si="127"/>
        <v>4.30563889676705E-2</v>
      </c>
      <c r="G108" s="17">
        <v>25</v>
      </c>
      <c r="H108" s="8">
        <f t="shared" si="131"/>
        <v>4707.5</v>
      </c>
      <c r="I108" s="17">
        <v>229.93</v>
      </c>
      <c r="J108" s="10">
        <f t="shared" si="0"/>
        <v>1.5853121668000001</v>
      </c>
      <c r="K108" s="17">
        <v>229.6</v>
      </c>
      <c r="L108" s="10">
        <f t="shared" si="1"/>
        <v>1.5830368959999999</v>
      </c>
      <c r="M108" s="17">
        <v>24.64</v>
      </c>
      <c r="N108" s="11">
        <f t="shared" si="65"/>
        <v>1.0230864983853543E-3</v>
      </c>
      <c r="O108" s="13">
        <f t="shared" si="128"/>
        <v>0.19275099827128633</v>
      </c>
      <c r="P108" s="8">
        <f t="shared" si="129"/>
        <v>192.75099827128633</v>
      </c>
      <c r="Q108" s="11">
        <f t="shared" si="130"/>
        <v>23.761549050329172</v>
      </c>
      <c r="R108" s="13">
        <f t="shared" si="119"/>
        <v>8.0934424944939951E-2</v>
      </c>
      <c r="S108" s="13">
        <f t="shared" si="120"/>
        <v>0.1118165733263464</v>
      </c>
      <c r="T108" s="8">
        <f t="shared" si="97"/>
        <v>111.8165733263464</v>
      </c>
      <c r="U108" s="13">
        <f t="shared" si="98"/>
        <v>2.189988138995988E-2</v>
      </c>
      <c r="V108" s="11">
        <f t="shared" si="99"/>
        <v>32.062601712083868</v>
      </c>
      <c r="W108" s="13">
        <f t="shared" si="100"/>
        <v>0</v>
      </c>
      <c r="X108" s="8">
        <f t="shared" si="101"/>
        <v>0</v>
      </c>
      <c r="Y108" s="8">
        <f t="shared" si="102"/>
        <v>0</v>
      </c>
      <c r="Z108" s="8">
        <f t="shared" si="103"/>
        <v>12.076189919245412</v>
      </c>
      <c r="AA108" s="8">
        <f t="shared" si="104"/>
        <v>12.078605640373485</v>
      </c>
      <c r="AB108" s="13">
        <f t="shared" si="105"/>
        <v>55.814095382916129</v>
      </c>
      <c r="AC108" s="18">
        <f t="shared" si="106"/>
        <v>0.63514102404847705</v>
      </c>
      <c r="AD108" s="18">
        <f t="shared" si="107"/>
        <v>0</v>
      </c>
      <c r="AE108" s="18">
        <f t="shared" si="108"/>
        <v>0.36485897595152295</v>
      </c>
    </row>
    <row r="109" spans="4:31" x14ac:dyDescent="0.25">
      <c r="D109" s="15">
        <v>42587.426139976851</v>
      </c>
      <c r="E109" s="12">
        <f t="shared" si="126"/>
        <v>218.42613997685112</v>
      </c>
      <c r="F109" s="10">
        <f t="shared" si="127"/>
        <v>4.7501111053861678E-2</v>
      </c>
      <c r="G109" s="17">
        <v>25</v>
      </c>
      <c r="H109" s="8">
        <f t="shared" si="131"/>
        <v>4732.5</v>
      </c>
      <c r="I109" s="17">
        <v>220.96</v>
      </c>
      <c r="J109" s="10">
        <f t="shared" si="0"/>
        <v>1.5234661696</v>
      </c>
      <c r="K109" s="17">
        <v>220.64</v>
      </c>
      <c r="L109" s="10">
        <f t="shared" si="1"/>
        <v>1.5212598463999998</v>
      </c>
      <c r="M109" s="17">
        <v>24.64</v>
      </c>
      <c r="N109" s="11">
        <f t="shared" si="65"/>
        <v>1.0230864983853543E-3</v>
      </c>
      <c r="O109" s="13">
        <f t="shared" si="128"/>
        <v>0.1937740847696717</v>
      </c>
      <c r="P109" s="8">
        <f t="shared" si="129"/>
        <v>193.7740847696717</v>
      </c>
      <c r="Q109" s="11">
        <f t="shared" si="130"/>
        <v>21.538159333268496</v>
      </c>
      <c r="R109" s="13">
        <f t="shared" si="119"/>
        <v>8.1957511443325304E-2</v>
      </c>
      <c r="S109" s="13">
        <f t="shared" si="120"/>
        <v>0.1118165733263464</v>
      </c>
      <c r="T109" s="8">
        <f t="shared" si="97"/>
        <v>111.8165733263464</v>
      </c>
      <c r="U109" s="13">
        <f t="shared" si="98"/>
        <v>2.0876794891574527E-2</v>
      </c>
      <c r="V109" s="11">
        <f t="shared" si="99"/>
        <v>31.805541938317319</v>
      </c>
      <c r="W109" s="13">
        <f t="shared" si="100"/>
        <v>0</v>
      </c>
      <c r="X109" s="8">
        <f t="shared" si="101"/>
        <v>0</v>
      </c>
      <c r="Y109" s="8">
        <f t="shared" si="102"/>
        <v>0</v>
      </c>
      <c r="Z109" s="8">
        <f t="shared" si="103"/>
        <v>12.076189919245412</v>
      </c>
      <c r="AA109" s="8">
        <f t="shared" si="104"/>
        <v>12.078605640373485</v>
      </c>
      <c r="AB109" s="13">
        <f t="shared" si="105"/>
        <v>56.071155156682678</v>
      </c>
      <c r="AC109" s="18">
        <f t="shared" si="106"/>
        <v>0.63806625658752725</v>
      </c>
      <c r="AD109" s="18">
        <f t="shared" si="107"/>
        <v>0</v>
      </c>
      <c r="AE109" s="18">
        <f t="shared" si="108"/>
        <v>0.36193374341247275</v>
      </c>
    </row>
    <row r="110" spans="4:31" x14ac:dyDescent="0.25">
      <c r="D110" s="15">
        <v>42587.456082789351</v>
      </c>
      <c r="E110" s="12">
        <f t="shared" si="126"/>
        <v>218.45608278935106</v>
      </c>
      <c r="F110" s="10">
        <f t="shared" si="127"/>
        <v>0.71862749999854714</v>
      </c>
      <c r="G110" s="17">
        <v>20</v>
      </c>
      <c r="H110" s="8">
        <f t="shared" si="131"/>
        <v>4752.5</v>
      </c>
      <c r="I110" s="17">
        <v>212.32</v>
      </c>
      <c r="J110" s="10">
        <f t="shared" si="0"/>
        <v>1.4638954432</v>
      </c>
      <c r="K110" s="17">
        <v>212.02</v>
      </c>
      <c r="L110" s="10">
        <f t="shared" si="1"/>
        <v>1.4618270151999999</v>
      </c>
      <c r="M110" s="17">
        <v>24.68</v>
      </c>
      <c r="N110" s="11">
        <f t="shared" si="65"/>
        <v>8.1835927436235331E-4</v>
      </c>
      <c r="O110" s="13">
        <f t="shared" si="128"/>
        <v>0.19459244404403406</v>
      </c>
      <c r="P110" s="8">
        <f t="shared" si="129"/>
        <v>194.59244404403407</v>
      </c>
      <c r="Q110" s="11">
        <f t="shared" si="130"/>
        <v>1.1387809043823229</v>
      </c>
      <c r="R110" s="13">
        <f t="shared" si="119"/>
        <v>8.2775870717687661E-2</v>
      </c>
      <c r="S110" s="13">
        <f t="shared" si="120"/>
        <v>0.1118165733263464</v>
      </c>
      <c r="T110" s="8">
        <f t="shared" si="97"/>
        <v>111.8165733263464</v>
      </c>
      <c r="U110" s="13">
        <f t="shared" si="98"/>
        <v>2.005843561721217E-2</v>
      </c>
      <c r="V110" s="11">
        <f t="shared" si="99"/>
        <v>31.802319039811252</v>
      </c>
      <c r="W110" s="13">
        <f t="shared" si="100"/>
        <v>0</v>
      </c>
      <c r="X110" s="8">
        <f t="shared" si="101"/>
        <v>0</v>
      </c>
      <c r="Y110" s="8">
        <f t="shared" si="102"/>
        <v>0</v>
      </c>
      <c r="Z110" s="8">
        <f t="shared" si="103"/>
        <v>12.076189919245412</v>
      </c>
      <c r="AA110" s="8">
        <f t="shared" si="104"/>
        <v>12.078605640373485</v>
      </c>
      <c r="AB110" s="13">
        <f t="shared" si="105"/>
        <v>56.074378055188745</v>
      </c>
      <c r="AC110" s="18">
        <f t="shared" si="106"/>
        <v>0.63810293182240307</v>
      </c>
      <c r="AD110" s="18">
        <f t="shared" si="107"/>
        <v>0</v>
      </c>
      <c r="AE110" s="18">
        <f t="shared" si="108"/>
        <v>0.36189706817759698</v>
      </c>
    </row>
    <row r="111" spans="4:31" x14ac:dyDescent="0.25">
      <c r="D111" s="15">
        <v>42587.58086574074</v>
      </c>
      <c r="E111" s="12">
        <f t="shared" si="126"/>
        <v>218.58086574073968</v>
      </c>
      <c r="F111" s="10">
        <f t="shared" si="127"/>
        <v>2.9947908333269879</v>
      </c>
      <c r="G111" s="17">
        <v>22</v>
      </c>
      <c r="H111" s="8">
        <f t="shared" si="131"/>
        <v>4774.5</v>
      </c>
      <c r="I111" s="17">
        <v>205.64</v>
      </c>
      <c r="J111" s="10">
        <f t="shared" si="0"/>
        <v>1.4178384463999998</v>
      </c>
      <c r="K111" s="17">
        <v>205.43</v>
      </c>
      <c r="L111" s="10">
        <f t="shared" si="1"/>
        <v>1.4163905468</v>
      </c>
      <c r="M111" s="17">
        <v>24.94</v>
      </c>
      <c r="N111" s="11">
        <f t="shared" si="65"/>
        <v>8.9941003372026444E-4</v>
      </c>
      <c r="O111" s="13">
        <f t="shared" si="128"/>
        <v>0.19549185407775432</v>
      </c>
      <c r="P111" s="8">
        <f t="shared" si="129"/>
        <v>195.49185407775431</v>
      </c>
      <c r="Q111" s="11">
        <f t="shared" si="130"/>
        <v>0.30032482526370208</v>
      </c>
      <c r="R111" s="13">
        <f t="shared" si="119"/>
        <v>8.3675280751407927E-2</v>
      </c>
      <c r="S111" s="13">
        <f t="shared" si="120"/>
        <v>0.1118165733263464</v>
      </c>
      <c r="T111" s="8">
        <f t="shared" si="97"/>
        <v>111.8165733263464</v>
      </c>
      <c r="U111" s="13">
        <f t="shared" si="98"/>
        <v>1.9159025583491904E-2</v>
      </c>
      <c r="V111" s="11">
        <f t="shared" si="99"/>
        <v>31.363062169711828</v>
      </c>
      <c r="W111" s="13">
        <f t="shared" si="100"/>
        <v>0</v>
      </c>
      <c r="X111" s="8">
        <f t="shared" si="101"/>
        <v>0</v>
      </c>
      <c r="Y111" s="8">
        <f t="shared" si="102"/>
        <v>0</v>
      </c>
      <c r="Z111" s="8">
        <f t="shared" si="103"/>
        <v>12.076189919245412</v>
      </c>
      <c r="AA111" s="8">
        <f t="shared" si="104"/>
        <v>12.078605640373485</v>
      </c>
      <c r="AB111" s="13">
        <f t="shared" si="105"/>
        <v>56.513634925288173</v>
      </c>
      <c r="AC111" s="18">
        <f t="shared" si="106"/>
        <v>0.64310149099247016</v>
      </c>
      <c r="AD111" s="18">
        <f t="shared" si="107"/>
        <v>0</v>
      </c>
      <c r="AE111" s="18">
        <f t="shared" si="108"/>
        <v>0.35689850900752984</v>
      </c>
    </row>
    <row r="112" spans="4:31" x14ac:dyDescent="0.25">
      <c r="D112" s="15">
        <v>42587.581745358795</v>
      </c>
      <c r="E112" s="12">
        <f t="shared" si="126"/>
        <v>218.58174535879516</v>
      </c>
      <c r="F112" s="10">
        <f t="shared" si="127"/>
        <v>2.1110833331476897E-2</v>
      </c>
      <c r="G112" s="17">
        <v>20</v>
      </c>
      <c r="H112" s="8">
        <f t="shared" si="131"/>
        <v>4794.5</v>
      </c>
      <c r="I112" s="17">
        <v>196.36</v>
      </c>
      <c r="J112" s="10">
        <f t="shared" si="0"/>
        <v>1.3538550736000001</v>
      </c>
      <c r="K112" s="17">
        <v>191.21</v>
      </c>
      <c r="L112" s="10">
        <f t="shared" si="1"/>
        <v>1.3183470596</v>
      </c>
      <c r="M112" s="17">
        <v>25.1</v>
      </c>
      <c r="N112" s="11">
        <f t="shared" si="65"/>
        <v>8.1720684889636098E-4</v>
      </c>
      <c r="O112" s="13">
        <f t="shared" si="128"/>
        <v>0.19630906092665068</v>
      </c>
      <c r="P112" s="8">
        <f t="shared" si="129"/>
        <v>196.30906092665069</v>
      </c>
      <c r="Q112" s="11">
        <f t="shared" si="130"/>
        <v>38.710307455171872</v>
      </c>
      <c r="R112" s="13">
        <f t="shared" si="119"/>
        <v>8.4492487600304284E-2</v>
      </c>
      <c r="S112" s="13">
        <f t="shared" si="120"/>
        <v>0.1118165733263464</v>
      </c>
      <c r="T112" s="8">
        <f t="shared" si="97"/>
        <v>111.8165733263464</v>
      </c>
      <c r="U112" s="13">
        <f t="shared" si="98"/>
        <v>1.8341818734595547E-2</v>
      </c>
      <c r="V112" s="11">
        <f t="shared" si="99"/>
        <v>31.444305750892386</v>
      </c>
      <c r="W112" s="13">
        <f t="shared" si="100"/>
        <v>0</v>
      </c>
      <c r="X112" s="8">
        <f t="shared" si="101"/>
        <v>0</v>
      </c>
      <c r="Y112" s="8">
        <f t="shared" si="102"/>
        <v>0</v>
      </c>
      <c r="Z112" s="8">
        <f t="shared" si="103"/>
        <v>12.076189919245412</v>
      </c>
      <c r="AA112" s="8">
        <f t="shared" si="104"/>
        <v>12.078605640373485</v>
      </c>
      <c r="AB112" s="13">
        <f t="shared" si="105"/>
        <v>56.432391344107614</v>
      </c>
      <c r="AC112" s="18">
        <f t="shared" si="106"/>
        <v>0.64217697307285915</v>
      </c>
      <c r="AD112" s="18">
        <f t="shared" si="107"/>
        <v>0</v>
      </c>
      <c r="AE112" s="18">
        <f t="shared" si="108"/>
        <v>0.35782302692714085</v>
      </c>
    </row>
    <row r="113" spans="4:31" x14ac:dyDescent="0.25">
      <c r="D113" s="15">
        <v>42587.582416747682</v>
      </c>
      <c r="E113" s="12">
        <f t="shared" si="126"/>
        <v>218.58241674768215</v>
      </c>
      <c r="F113" s="10">
        <f t="shared" si="127"/>
        <v>1.6113333287648857E-2</v>
      </c>
      <c r="G113" s="17">
        <v>20</v>
      </c>
      <c r="H113" s="8">
        <f t="shared" si="131"/>
        <v>4814.5</v>
      </c>
      <c r="I113" s="17">
        <v>187.69</v>
      </c>
      <c r="J113" s="10">
        <f t="shared" si="0"/>
        <v>1.2940775043999999</v>
      </c>
      <c r="K113" s="17">
        <v>187.44</v>
      </c>
      <c r="L113" s="10">
        <f t="shared" si="1"/>
        <v>1.2923538144</v>
      </c>
      <c r="M113" s="17">
        <v>25.1</v>
      </c>
      <c r="N113" s="11">
        <f t="shared" si="65"/>
        <v>8.1720684889636098E-4</v>
      </c>
      <c r="O113" s="13">
        <f t="shared" si="128"/>
        <v>0.19712626777554704</v>
      </c>
      <c r="P113" s="8">
        <f t="shared" si="129"/>
        <v>197.12626777554703</v>
      </c>
      <c r="Q113" s="11">
        <f t="shared" si="130"/>
        <v>50.716188532062695</v>
      </c>
      <c r="R113" s="13">
        <f t="shared" si="119"/>
        <v>8.530969444920064E-2</v>
      </c>
      <c r="S113" s="13">
        <f t="shared" si="120"/>
        <v>0.1118165733263464</v>
      </c>
      <c r="T113" s="8">
        <f t="shared" si="97"/>
        <v>111.8165733263464</v>
      </c>
      <c r="U113" s="13">
        <f t="shared" si="98"/>
        <v>1.752461188569919E-2</v>
      </c>
      <c r="V113" s="11">
        <f t="shared" si="99"/>
        <v>31.431123927278581</v>
      </c>
      <c r="W113" s="13">
        <f t="shared" si="100"/>
        <v>0</v>
      </c>
      <c r="X113" s="8">
        <f t="shared" si="101"/>
        <v>0</v>
      </c>
      <c r="Y113" s="8">
        <f t="shared" si="102"/>
        <v>0</v>
      </c>
      <c r="Z113" s="8">
        <f t="shared" si="103"/>
        <v>12.076189919245412</v>
      </c>
      <c r="AA113" s="8">
        <f t="shared" si="104"/>
        <v>12.078605640373485</v>
      </c>
      <c r="AB113" s="13">
        <f t="shared" si="105"/>
        <v>56.44557316772142</v>
      </c>
      <c r="AC113" s="18">
        <f t="shared" si="106"/>
        <v>0.64232697670350947</v>
      </c>
      <c r="AD113" s="18">
        <f t="shared" si="107"/>
        <v>0</v>
      </c>
      <c r="AE113" s="18">
        <f t="shared" si="108"/>
        <v>0.35767302329649059</v>
      </c>
    </row>
    <row r="114" spans="4:31" x14ac:dyDescent="0.25">
      <c r="D114" s="15">
        <v>42587.583319490739</v>
      </c>
      <c r="E114" s="12">
        <f t="shared" ref="E114:E127" si="132">D114-(115*365+29)-365</f>
        <v>218.58331949073909</v>
      </c>
      <c r="F114" s="10">
        <f t="shared" ref="F114:F127" si="133">(E114-E113)*24</f>
        <v>2.1665833366569132E-2</v>
      </c>
      <c r="G114" s="17">
        <v>20</v>
      </c>
      <c r="H114" s="8">
        <f t="shared" si="131"/>
        <v>4834.5</v>
      </c>
      <c r="I114" s="17">
        <v>179.37</v>
      </c>
      <c r="J114" s="10">
        <f t="shared" si="0"/>
        <v>1.2367131011999999</v>
      </c>
      <c r="K114" s="17">
        <v>179.16</v>
      </c>
      <c r="L114" s="10">
        <f t="shared" si="1"/>
        <v>1.2352652015999999</v>
      </c>
      <c r="M114" s="17">
        <v>24.98</v>
      </c>
      <c r="N114" s="11">
        <f t="shared" si="65"/>
        <v>8.1753578198550856E-4</v>
      </c>
      <c r="O114" s="13">
        <f t="shared" ref="O114:O127" si="134">O113+N114</f>
        <v>0.19794380355753255</v>
      </c>
      <c r="P114" s="8">
        <f t="shared" ref="P114:P127" si="135">O114*1000</f>
        <v>197.94380355753256</v>
      </c>
      <c r="Q114" s="11">
        <f t="shared" ref="Q114:Q127" si="136">N114/F114*1000</f>
        <v>37.733871951908604</v>
      </c>
      <c r="R114" s="13">
        <f t="shared" si="119"/>
        <v>8.6127230231186153E-2</v>
      </c>
      <c r="S114" s="13">
        <f t="shared" si="120"/>
        <v>0.1118165733263464</v>
      </c>
      <c r="T114" s="8">
        <f t="shared" si="97"/>
        <v>111.8165733263464</v>
      </c>
      <c r="U114" s="13">
        <f t="shared" si="98"/>
        <v>1.6707076103713678E-2</v>
      </c>
      <c r="V114" s="11">
        <f t="shared" si="99"/>
        <v>31.354745463994956</v>
      </c>
      <c r="W114" s="13">
        <f t="shared" si="100"/>
        <v>0</v>
      </c>
      <c r="X114" s="8">
        <f t="shared" si="101"/>
        <v>0</v>
      </c>
      <c r="Y114" s="8">
        <f t="shared" si="102"/>
        <v>0</v>
      </c>
      <c r="Z114" s="8">
        <f t="shared" si="103"/>
        <v>12.076189919245412</v>
      </c>
      <c r="AA114" s="8">
        <f t="shared" si="104"/>
        <v>12.078605640373485</v>
      </c>
      <c r="AB114" s="13">
        <f t="shared" si="105"/>
        <v>56.521951631005038</v>
      </c>
      <c r="AC114" s="18">
        <f t="shared" si="106"/>
        <v>0.64319613161952827</v>
      </c>
      <c r="AD114" s="18">
        <f t="shared" si="107"/>
        <v>0</v>
      </c>
      <c r="AE114" s="18">
        <f t="shared" si="108"/>
        <v>0.35680386838047168</v>
      </c>
    </row>
    <row r="115" spans="4:31" x14ac:dyDescent="0.25">
      <c r="D115" s="15">
        <v>42587.584094965277</v>
      </c>
      <c r="E115" s="12">
        <f t="shared" si="132"/>
        <v>218.58409496527747</v>
      </c>
      <c r="F115" s="10">
        <f t="shared" si="133"/>
        <v>1.861138892127201E-2</v>
      </c>
      <c r="G115" s="17">
        <v>17</v>
      </c>
      <c r="H115" s="8">
        <f t="shared" si="131"/>
        <v>4851.5</v>
      </c>
      <c r="I115" s="17">
        <v>171.35</v>
      </c>
      <c r="J115" s="10">
        <f t="shared" si="0"/>
        <v>1.1814171259999999</v>
      </c>
      <c r="K115" s="17">
        <v>170.95</v>
      </c>
      <c r="L115" s="10">
        <f t="shared" si="1"/>
        <v>1.1786592219999998</v>
      </c>
      <c r="M115" s="17">
        <v>25.31</v>
      </c>
      <c r="N115" s="11">
        <f t="shared" si="65"/>
        <v>6.9413707458566897E-4</v>
      </c>
      <c r="O115" s="13">
        <f t="shared" si="134"/>
        <v>0.19863794063211823</v>
      </c>
      <c r="P115" s="8">
        <f t="shared" si="135"/>
        <v>198.63794063211824</v>
      </c>
      <c r="Q115" s="11">
        <f t="shared" si="136"/>
        <v>37.296360713428562</v>
      </c>
      <c r="R115" s="13">
        <f t="shared" si="119"/>
        <v>8.6821367305771821E-2</v>
      </c>
      <c r="S115" s="13">
        <f t="shared" si="120"/>
        <v>0.1118165733263464</v>
      </c>
      <c r="T115" s="8">
        <f t="shared" si="97"/>
        <v>111.8165733263464</v>
      </c>
      <c r="U115" s="13">
        <f t="shared" si="98"/>
        <v>1.6012939029128009E-2</v>
      </c>
      <c r="V115" s="11">
        <f t="shared" si="99"/>
        <v>31.458613524767518</v>
      </c>
      <c r="W115" s="13">
        <f t="shared" si="100"/>
        <v>0</v>
      </c>
      <c r="X115" s="8">
        <f t="shared" si="101"/>
        <v>0</v>
      </c>
      <c r="Y115" s="8">
        <f t="shared" si="102"/>
        <v>0</v>
      </c>
      <c r="Z115" s="8">
        <f t="shared" si="103"/>
        <v>12.076189919245412</v>
      </c>
      <c r="AA115" s="8">
        <f t="shared" si="104"/>
        <v>12.078605640373485</v>
      </c>
      <c r="AB115" s="13">
        <f t="shared" si="105"/>
        <v>56.418083570232483</v>
      </c>
      <c r="AC115" s="18">
        <f t="shared" si="106"/>
        <v>0.64201415659991334</v>
      </c>
      <c r="AD115" s="18">
        <f t="shared" si="107"/>
        <v>0</v>
      </c>
      <c r="AE115" s="18">
        <f t="shared" si="108"/>
        <v>0.35798584340008666</v>
      </c>
    </row>
    <row r="116" spans="4:31" x14ac:dyDescent="0.25">
      <c r="D116" s="15">
        <v>42587.585032476854</v>
      </c>
      <c r="E116" s="12">
        <f t="shared" si="132"/>
        <v>218.58503247685439</v>
      </c>
      <c r="F116" s="10">
        <f t="shared" si="133"/>
        <v>2.2500277846120298E-2</v>
      </c>
      <c r="G116" s="17">
        <v>13</v>
      </c>
      <c r="H116" s="8">
        <f t="shared" si="131"/>
        <v>4864.5</v>
      </c>
      <c r="I116" s="17">
        <v>163.98</v>
      </c>
      <c r="J116" s="10">
        <f t="shared" si="0"/>
        <v>1.1306027448</v>
      </c>
      <c r="K116" s="17">
        <v>163.44999999999999</v>
      </c>
      <c r="L116" s="10">
        <f t="shared" si="1"/>
        <v>1.126948522</v>
      </c>
      <c r="M116" s="17">
        <v>25.23</v>
      </c>
      <c r="N116" s="11">
        <f t="shared" si="65"/>
        <v>5.3095302213342305E-4</v>
      </c>
      <c r="O116" s="13">
        <f t="shared" si="134"/>
        <v>0.19916889365425167</v>
      </c>
      <c r="P116" s="8">
        <f t="shared" si="135"/>
        <v>199.16889365425166</v>
      </c>
      <c r="Q116" s="11">
        <f t="shared" si="136"/>
        <v>23.59762069449177</v>
      </c>
      <c r="R116" s="13">
        <f t="shared" si="119"/>
        <v>8.7352320327905242E-2</v>
      </c>
      <c r="S116" s="13">
        <f t="shared" si="120"/>
        <v>0.1118165733263464</v>
      </c>
      <c r="T116" s="8">
        <f t="shared" si="97"/>
        <v>111.8165733263464</v>
      </c>
      <c r="U116" s="13">
        <f t="shared" si="98"/>
        <v>1.5481986006994589E-2</v>
      </c>
      <c r="V116" s="11">
        <f t="shared" si="99"/>
        <v>31.78252705105551</v>
      </c>
      <c r="W116" s="13">
        <f t="shared" si="100"/>
        <v>0</v>
      </c>
      <c r="X116" s="8">
        <f t="shared" si="101"/>
        <v>0</v>
      </c>
      <c r="Y116" s="8">
        <f t="shared" si="102"/>
        <v>0</v>
      </c>
      <c r="Z116" s="8">
        <f t="shared" si="103"/>
        <v>12.076189919245412</v>
      </c>
      <c r="AA116" s="8">
        <f t="shared" si="104"/>
        <v>12.078605640373485</v>
      </c>
      <c r="AB116" s="13">
        <f t="shared" si="105"/>
        <v>56.094170043944487</v>
      </c>
      <c r="AC116" s="18">
        <f t="shared" si="106"/>
        <v>0.63832815636326556</v>
      </c>
      <c r="AD116" s="18">
        <f t="shared" si="107"/>
        <v>0</v>
      </c>
      <c r="AE116" s="18">
        <f t="shared" si="108"/>
        <v>0.36167184363673438</v>
      </c>
    </row>
    <row r="117" spans="4:31" x14ac:dyDescent="0.25">
      <c r="D117" s="15">
        <v>42587.5860162963</v>
      </c>
      <c r="E117" s="12">
        <f t="shared" si="132"/>
        <v>218.58601629629993</v>
      </c>
      <c r="F117" s="10">
        <f t="shared" si="133"/>
        <v>2.3611666692886502E-2</v>
      </c>
      <c r="G117" s="17">
        <v>15</v>
      </c>
      <c r="H117" s="8">
        <f t="shared" si="131"/>
        <v>4879.5</v>
      </c>
      <c r="I117" s="17">
        <v>156.66</v>
      </c>
      <c r="J117" s="10">
        <f t="shared" si="0"/>
        <v>1.0801331016</v>
      </c>
      <c r="K117" s="17">
        <v>156.43</v>
      </c>
      <c r="L117" s="10">
        <f t="shared" si="1"/>
        <v>1.0785473068</v>
      </c>
      <c r="M117" s="17">
        <v>25.22</v>
      </c>
      <c r="N117" s="11">
        <f t="shared" si="65"/>
        <v>6.1265863529344359E-4</v>
      </c>
      <c r="O117" s="13">
        <f t="shared" si="134"/>
        <v>0.19978155228954511</v>
      </c>
      <c r="P117" s="8">
        <f t="shared" si="135"/>
        <v>199.78155228954512</v>
      </c>
      <c r="Q117" s="11">
        <f t="shared" si="136"/>
        <v>25.947284588682574</v>
      </c>
      <c r="R117" s="13">
        <f t="shared" si="119"/>
        <v>8.7964978963198687E-2</v>
      </c>
      <c r="S117" s="13">
        <f t="shared" si="120"/>
        <v>0.1118165733263464</v>
      </c>
      <c r="T117" s="8">
        <f t="shared" si="97"/>
        <v>111.8165733263464</v>
      </c>
      <c r="U117" s="13">
        <f t="shared" si="98"/>
        <v>1.4869327371701144E-2</v>
      </c>
      <c r="V117" s="11">
        <f t="shared" si="99"/>
        <v>31.951101717452143</v>
      </c>
      <c r="W117" s="13">
        <f t="shared" si="100"/>
        <v>0</v>
      </c>
      <c r="X117" s="8">
        <f t="shared" si="101"/>
        <v>0</v>
      </c>
      <c r="Y117" s="8">
        <f t="shared" si="102"/>
        <v>0</v>
      </c>
      <c r="Z117" s="8">
        <f t="shared" si="103"/>
        <v>12.076189919245412</v>
      </c>
      <c r="AA117" s="8">
        <f t="shared" si="104"/>
        <v>12.078605640373485</v>
      </c>
      <c r="AB117" s="13">
        <f t="shared" si="105"/>
        <v>55.92559537754785</v>
      </c>
      <c r="AC117" s="18">
        <f t="shared" si="106"/>
        <v>0.63640984727827121</v>
      </c>
      <c r="AD117" s="18">
        <f t="shared" si="107"/>
        <v>0</v>
      </c>
      <c r="AE117" s="18">
        <f t="shared" si="108"/>
        <v>0.36359015272172873</v>
      </c>
    </row>
    <row r="118" spans="4:31" x14ac:dyDescent="0.25">
      <c r="D118" s="15">
        <v>42587.587104282407</v>
      </c>
      <c r="E118" s="12">
        <f t="shared" si="132"/>
        <v>218.58710428240738</v>
      </c>
      <c r="F118" s="10">
        <f t="shared" si="133"/>
        <v>2.6111666578799486E-2</v>
      </c>
      <c r="G118" s="17">
        <v>15</v>
      </c>
      <c r="H118" s="8">
        <f t="shared" si="131"/>
        <v>4894.5</v>
      </c>
      <c r="I118" s="17">
        <v>150.56</v>
      </c>
      <c r="J118" s="10">
        <f t="shared" si="0"/>
        <v>1.0380750656</v>
      </c>
      <c r="K118" s="17">
        <v>150.33000000000001</v>
      </c>
      <c r="L118" s="10">
        <f t="shared" si="1"/>
        <v>1.0364892708</v>
      </c>
      <c r="M118" s="17">
        <v>25.26</v>
      </c>
      <c r="N118" s="11">
        <f t="shared" si="65"/>
        <v>6.1257651222313184E-4</v>
      </c>
      <c r="O118" s="13">
        <f t="shared" si="134"/>
        <v>0.20039412880176824</v>
      </c>
      <c r="P118" s="8">
        <f t="shared" si="135"/>
        <v>200.39412880176823</v>
      </c>
      <c r="Q118" s="11">
        <f t="shared" si="136"/>
        <v>23.459877996469721</v>
      </c>
      <c r="R118" s="13">
        <f t="shared" si="119"/>
        <v>8.8577555475421815E-2</v>
      </c>
      <c r="S118" s="13">
        <f t="shared" si="120"/>
        <v>0.1118165733263464</v>
      </c>
      <c r="T118" s="8">
        <f t="shared" si="97"/>
        <v>111.8165733263464</v>
      </c>
      <c r="U118" s="13">
        <f t="shared" si="98"/>
        <v>1.4256750859478015E-2</v>
      </c>
      <c r="V118" s="11">
        <f t="shared" si="99"/>
        <v>31.875983324639389</v>
      </c>
      <c r="W118" s="13">
        <f t="shared" si="100"/>
        <v>0</v>
      </c>
      <c r="X118" s="8">
        <f t="shared" si="101"/>
        <v>0</v>
      </c>
      <c r="Y118" s="8">
        <f t="shared" si="102"/>
        <v>0</v>
      </c>
      <c r="Z118" s="8">
        <f t="shared" si="103"/>
        <v>12.076189919245412</v>
      </c>
      <c r="AA118" s="8">
        <f t="shared" si="104"/>
        <v>12.078605640373485</v>
      </c>
      <c r="AB118" s="13">
        <f t="shared" si="105"/>
        <v>56.000713770360605</v>
      </c>
      <c r="AC118" s="18">
        <f t="shared" si="106"/>
        <v>0.63726466312019514</v>
      </c>
      <c r="AD118" s="18">
        <f t="shared" si="107"/>
        <v>0</v>
      </c>
      <c r="AE118" s="18">
        <f t="shared" si="108"/>
        <v>0.3627353368798048</v>
      </c>
    </row>
    <row r="119" spans="4:31" x14ac:dyDescent="0.25">
      <c r="D119" s="15">
        <v>42587.588111261575</v>
      </c>
      <c r="E119" s="12">
        <f t="shared" si="132"/>
        <v>218.58811126157525</v>
      </c>
      <c r="F119" s="10">
        <f t="shared" si="133"/>
        <v>2.4167500028852373E-2</v>
      </c>
      <c r="G119" s="17">
        <v>15</v>
      </c>
      <c r="H119" s="8">
        <f t="shared" si="131"/>
        <v>4909.5</v>
      </c>
      <c r="I119" s="17">
        <v>144.31</v>
      </c>
      <c r="J119" s="10">
        <f t="shared" si="0"/>
        <v>0.99498281560000001</v>
      </c>
      <c r="K119" s="17">
        <v>144.15</v>
      </c>
      <c r="L119" s="10">
        <f t="shared" si="1"/>
        <v>0.993879654</v>
      </c>
      <c r="M119" s="17">
        <v>25.07</v>
      </c>
      <c r="N119" s="11">
        <f t="shared" si="65"/>
        <v>6.1296679301356307E-4</v>
      </c>
      <c r="O119" s="13">
        <f t="shared" si="134"/>
        <v>0.2010070955947818</v>
      </c>
      <c r="P119" s="8">
        <f t="shared" si="135"/>
        <v>201.00709559478182</v>
      </c>
      <c r="Q119" s="11">
        <f t="shared" si="136"/>
        <v>25.363268533434262</v>
      </c>
      <c r="R119" s="13">
        <f t="shared" si="119"/>
        <v>8.9190522268435379E-2</v>
      </c>
      <c r="S119" s="13">
        <f t="shared" si="120"/>
        <v>0.1118165733263464</v>
      </c>
      <c r="T119" s="8">
        <f t="shared" si="97"/>
        <v>111.8165733263464</v>
      </c>
      <c r="U119" s="13">
        <f t="shared" si="98"/>
        <v>1.3643784066464451E-2</v>
      </c>
      <c r="V119" s="11">
        <f t="shared" si="99"/>
        <v>31.82665874500325</v>
      </c>
      <c r="W119" s="13">
        <f t="shared" si="100"/>
        <v>0</v>
      </c>
      <c r="X119" s="8">
        <f t="shared" si="101"/>
        <v>0</v>
      </c>
      <c r="Y119" s="8">
        <f t="shared" si="102"/>
        <v>0</v>
      </c>
      <c r="Z119" s="8">
        <f t="shared" si="103"/>
        <v>12.076189919245412</v>
      </c>
      <c r="AA119" s="8">
        <f t="shared" si="104"/>
        <v>12.078605640373485</v>
      </c>
      <c r="AB119" s="13">
        <f t="shared" si="105"/>
        <v>56.050038349996747</v>
      </c>
      <c r="AC119" s="18">
        <f t="shared" si="106"/>
        <v>0.63782595617360638</v>
      </c>
      <c r="AD119" s="18">
        <f t="shared" si="107"/>
        <v>0</v>
      </c>
      <c r="AE119" s="18">
        <f t="shared" si="108"/>
        <v>0.36217404382639368</v>
      </c>
    </row>
    <row r="120" spans="4:31" x14ac:dyDescent="0.25">
      <c r="D120" s="15">
        <v>42587.588979328706</v>
      </c>
      <c r="E120" s="12">
        <f t="shared" si="132"/>
        <v>218.58897932870605</v>
      </c>
      <c r="F120" s="10">
        <f t="shared" si="133"/>
        <v>2.083361113909632E-2</v>
      </c>
      <c r="G120" s="17">
        <v>14</v>
      </c>
      <c r="H120" s="8">
        <f t="shared" si="131"/>
        <v>4923.5</v>
      </c>
      <c r="I120" s="17">
        <v>138.30000000000001</v>
      </c>
      <c r="J120" s="10">
        <f t="shared" si="0"/>
        <v>0.95354530800000004</v>
      </c>
      <c r="K120" s="17">
        <v>138.05000000000001</v>
      </c>
      <c r="L120" s="10">
        <f t="shared" si="1"/>
        <v>0.95182161800000009</v>
      </c>
      <c r="M120" s="17">
        <v>25.14</v>
      </c>
      <c r="N120" s="11">
        <f t="shared" si="65"/>
        <v>5.7196808434187469E-4</v>
      </c>
      <c r="O120" s="13">
        <f t="shared" si="134"/>
        <v>0.20157906367912368</v>
      </c>
      <c r="P120" s="8">
        <f t="shared" si="135"/>
        <v>201.57906367912366</v>
      </c>
      <c r="Q120" s="11">
        <f t="shared" si="136"/>
        <v>27.454101956838404</v>
      </c>
      <c r="R120" s="13">
        <f t="shared" si="119"/>
        <v>8.9762490352777252E-2</v>
      </c>
      <c r="S120" s="13">
        <f t="shared" si="120"/>
        <v>0.1118165733263464</v>
      </c>
      <c r="T120" s="8">
        <f t="shared" si="97"/>
        <v>111.8165733263464</v>
      </c>
      <c r="U120" s="13">
        <f t="shared" si="98"/>
        <v>1.3071815982122578E-2</v>
      </c>
      <c r="V120" s="11">
        <f t="shared" si="99"/>
        <v>31.817524130119029</v>
      </c>
      <c r="W120" s="13">
        <f t="shared" si="100"/>
        <v>0</v>
      </c>
      <c r="X120" s="8">
        <f t="shared" si="101"/>
        <v>0</v>
      </c>
      <c r="Y120" s="8">
        <f t="shared" si="102"/>
        <v>0</v>
      </c>
      <c r="Z120" s="8">
        <f t="shared" si="103"/>
        <v>12.076189919245412</v>
      </c>
      <c r="AA120" s="8">
        <f t="shared" si="104"/>
        <v>12.078605640373485</v>
      </c>
      <c r="AB120" s="13">
        <f t="shared" si="105"/>
        <v>56.059172964880972</v>
      </c>
      <c r="AC120" s="18">
        <f t="shared" si="106"/>
        <v>0.63792990426435392</v>
      </c>
      <c r="AD120" s="18">
        <f t="shared" si="107"/>
        <v>0</v>
      </c>
      <c r="AE120" s="18">
        <f t="shared" si="108"/>
        <v>0.36207009573564619</v>
      </c>
    </row>
    <row r="121" spans="4:31" x14ac:dyDescent="0.25">
      <c r="D121" s="15">
        <v>42587.589905289351</v>
      </c>
      <c r="E121" s="12">
        <f t="shared" si="132"/>
        <v>218.58990528935101</v>
      </c>
      <c r="F121" s="10">
        <f t="shared" si="133"/>
        <v>2.2223055479116738E-2</v>
      </c>
      <c r="G121" s="17">
        <v>11</v>
      </c>
      <c r="H121" s="8">
        <f t="shared" si="131"/>
        <v>4934.5</v>
      </c>
      <c r="I121" s="17">
        <v>132.41999999999999</v>
      </c>
      <c r="J121" s="10">
        <f t="shared" si="0"/>
        <v>0.91300411919999991</v>
      </c>
      <c r="K121" s="17">
        <v>132.13999999999999</v>
      </c>
      <c r="L121" s="10">
        <f t="shared" si="1"/>
        <v>0.91107358639999991</v>
      </c>
      <c r="M121" s="17">
        <v>25.2</v>
      </c>
      <c r="N121" s="11">
        <f t="shared" si="65"/>
        <v>4.4931311706330421E-4</v>
      </c>
      <c r="O121" s="13">
        <f t="shared" si="134"/>
        <v>0.20202837679618699</v>
      </c>
      <c r="P121" s="8">
        <f t="shared" si="135"/>
        <v>202.02837679618699</v>
      </c>
      <c r="Q121" s="11">
        <f t="shared" si="136"/>
        <v>20.218332149939013</v>
      </c>
      <c r="R121" s="13">
        <f t="shared" si="119"/>
        <v>9.0211803469840562E-2</v>
      </c>
      <c r="S121" s="13">
        <f t="shared" si="120"/>
        <v>0.1118165733263464</v>
      </c>
      <c r="T121" s="8">
        <f t="shared" si="97"/>
        <v>111.8165733263464</v>
      </c>
      <c r="U121" s="13">
        <f t="shared" si="98"/>
        <v>1.2622502865059268E-2</v>
      </c>
      <c r="V121" s="11">
        <f t="shared" si="99"/>
        <v>32.088139068061501</v>
      </c>
      <c r="W121" s="13">
        <f t="shared" si="100"/>
        <v>0</v>
      </c>
      <c r="X121" s="8">
        <f t="shared" si="101"/>
        <v>0</v>
      </c>
      <c r="Y121" s="8">
        <f t="shared" si="102"/>
        <v>0</v>
      </c>
      <c r="Z121" s="8">
        <f t="shared" si="103"/>
        <v>12.076189919245412</v>
      </c>
      <c r="AA121" s="8">
        <f t="shared" si="104"/>
        <v>12.078605640373485</v>
      </c>
      <c r="AB121" s="13">
        <f t="shared" si="105"/>
        <v>55.788558026938496</v>
      </c>
      <c r="AC121" s="18">
        <f t="shared" si="106"/>
        <v>0.63485041963545474</v>
      </c>
      <c r="AD121" s="18">
        <f t="shared" si="107"/>
        <v>0</v>
      </c>
      <c r="AE121" s="18">
        <f t="shared" si="108"/>
        <v>0.36514958036454526</v>
      </c>
    </row>
    <row r="122" spans="4:31" x14ac:dyDescent="0.25">
      <c r="D122" s="15">
        <v>42587.591062708336</v>
      </c>
      <c r="E122" s="12">
        <f t="shared" si="132"/>
        <v>218.59106270833581</v>
      </c>
      <c r="F122" s="10">
        <f t="shared" si="133"/>
        <v>2.7778055635280907E-2</v>
      </c>
      <c r="G122" s="17">
        <v>10</v>
      </c>
      <c r="H122" s="8">
        <f t="shared" si="131"/>
        <v>4944.5</v>
      </c>
      <c r="I122" s="17">
        <v>126.94</v>
      </c>
      <c r="J122" s="10">
        <f t="shared" si="0"/>
        <v>0.87522083439999998</v>
      </c>
      <c r="K122" s="17">
        <v>126.77</v>
      </c>
      <c r="L122" s="10">
        <f t="shared" si="1"/>
        <v>0.87404872519999999</v>
      </c>
      <c r="M122" s="17">
        <v>25.14</v>
      </c>
      <c r="N122" s="11">
        <f t="shared" si="65"/>
        <v>4.0854863167276759E-4</v>
      </c>
      <c r="O122" s="13">
        <f t="shared" si="134"/>
        <v>0.20243692542785977</v>
      </c>
      <c r="P122" s="8">
        <f t="shared" si="135"/>
        <v>202.43692542785976</v>
      </c>
      <c r="Q122" s="11">
        <f t="shared" si="136"/>
        <v>14.707603621970934</v>
      </c>
      <c r="R122" s="13">
        <f t="shared" si="119"/>
        <v>9.0620352101513327E-2</v>
      </c>
      <c r="S122" s="13">
        <f t="shared" si="120"/>
        <v>0.1118165733263464</v>
      </c>
      <c r="T122" s="8">
        <f t="shared" si="97"/>
        <v>111.8165733263464</v>
      </c>
      <c r="U122" s="13">
        <f t="shared" si="98"/>
        <v>1.2213954233386504E-2</v>
      </c>
      <c r="V122" s="11">
        <f t="shared" si="99"/>
        <v>32.38996145115707</v>
      </c>
      <c r="W122" s="13">
        <f t="shared" si="100"/>
        <v>0</v>
      </c>
      <c r="X122" s="8">
        <f t="shared" si="101"/>
        <v>0</v>
      </c>
      <c r="Y122" s="8">
        <f t="shared" si="102"/>
        <v>0</v>
      </c>
      <c r="Z122" s="8">
        <f t="shared" si="103"/>
        <v>12.076189919245412</v>
      </c>
      <c r="AA122" s="8">
        <f t="shared" si="104"/>
        <v>12.078605640373485</v>
      </c>
      <c r="AB122" s="13">
        <f t="shared" si="105"/>
        <v>55.486735643842927</v>
      </c>
      <c r="AC122" s="18">
        <f t="shared" si="106"/>
        <v>0.63141580735400682</v>
      </c>
      <c r="AD122" s="18">
        <f t="shared" si="107"/>
        <v>0</v>
      </c>
      <c r="AE122" s="18">
        <f t="shared" si="108"/>
        <v>0.36858419264599318</v>
      </c>
    </row>
    <row r="123" spans="4:31" x14ac:dyDescent="0.25">
      <c r="D123" s="15">
        <v>42587.591988657405</v>
      </c>
      <c r="E123" s="12">
        <f t="shared" si="132"/>
        <v>218.59198865740473</v>
      </c>
      <c r="F123" s="10">
        <f t="shared" si="133"/>
        <v>2.2222777653951198E-2</v>
      </c>
      <c r="G123" s="17">
        <v>10</v>
      </c>
      <c r="H123" s="8">
        <f t="shared" si="131"/>
        <v>4954.5</v>
      </c>
      <c r="I123" s="17">
        <v>122.05</v>
      </c>
      <c r="J123" s="10">
        <f t="shared" si="0"/>
        <v>0.84150545799999998</v>
      </c>
      <c r="K123" s="17">
        <v>121.59</v>
      </c>
      <c r="L123" s="10">
        <f t="shared" si="1"/>
        <v>0.83833386840000002</v>
      </c>
      <c r="M123" s="17">
        <v>25.1</v>
      </c>
      <c r="N123" s="11">
        <f t="shared" si="65"/>
        <v>4.0860342444818049E-4</v>
      </c>
      <c r="O123" s="13">
        <f t="shared" si="134"/>
        <v>0.20284552885230794</v>
      </c>
      <c r="P123" s="8">
        <f t="shared" si="135"/>
        <v>202.84552885230795</v>
      </c>
      <c r="Q123" s="11">
        <f t="shared" si="136"/>
        <v>18.386694535259011</v>
      </c>
      <c r="R123" s="13">
        <f t="shared" si="119"/>
        <v>9.1028955525961505E-2</v>
      </c>
      <c r="S123" s="13">
        <f t="shared" si="120"/>
        <v>0.1118165733263464</v>
      </c>
      <c r="T123" s="8">
        <f t="shared" si="97"/>
        <v>111.8165733263464</v>
      </c>
      <c r="U123" s="13">
        <f t="shared" si="98"/>
        <v>1.1805350808938325E-2</v>
      </c>
      <c r="V123" s="11">
        <f t="shared" si="99"/>
        <v>32.560701294082122</v>
      </c>
      <c r="W123" s="13">
        <f t="shared" si="100"/>
        <v>0</v>
      </c>
      <c r="X123" s="8">
        <f t="shared" si="101"/>
        <v>0</v>
      </c>
      <c r="Y123" s="8">
        <f t="shared" si="102"/>
        <v>0</v>
      </c>
      <c r="Z123" s="8">
        <f t="shared" si="103"/>
        <v>12.076189919245412</v>
      </c>
      <c r="AA123" s="8">
        <f t="shared" si="104"/>
        <v>12.078605640373485</v>
      </c>
      <c r="AB123" s="13">
        <f t="shared" si="105"/>
        <v>55.315995800917875</v>
      </c>
      <c r="AC123" s="18">
        <f t="shared" si="106"/>
        <v>0.62947285946714582</v>
      </c>
      <c r="AD123" s="18">
        <f t="shared" si="107"/>
        <v>0</v>
      </c>
      <c r="AE123" s="18">
        <f t="shared" si="108"/>
        <v>0.37052714053285418</v>
      </c>
    </row>
    <row r="124" spans="4:31" x14ac:dyDescent="0.25">
      <c r="D124" s="15">
        <v>42587.592741006942</v>
      </c>
      <c r="E124" s="12">
        <f t="shared" si="132"/>
        <v>218.59274100694165</v>
      </c>
      <c r="F124" s="10">
        <f t="shared" si="133"/>
        <v>1.8056388886179775E-2</v>
      </c>
      <c r="G124" s="17">
        <v>10</v>
      </c>
      <c r="H124" s="8">
        <f t="shared" si="131"/>
        <v>4964.5</v>
      </c>
      <c r="I124" s="17">
        <v>117.06</v>
      </c>
      <c r="J124" s="10">
        <f t="shared" si="0"/>
        <v>0.80710060559999997</v>
      </c>
      <c r="K124" s="17">
        <v>116.86</v>
      </c>
      <c r="L124" s="10">
        <f t="shared" si="1"/>
        <v>0.80572165359999992</v>
      </c>
      <c r="M124" s="17">
        <v>25.15</v>
      </c>
      <c r="N124" s="11">
        <f t="shared" si="65"/>
        <v>4.0853493577495758E-4</v>
      </c>
      <c r="O124" s="13">
        <f t="shared" si="134"/>
        <v>0.20325406378808289</v>
      </c>
      <c r="P124" s="8">
        <f t="shared" si="135"/>
        <v>203.2540637880829</v>
      </c>
      <c r="Q124" s="11">
        <f t="shared" si="136"/>
        <v>22.625506038344533</v>
      </c>
      <c r="R124" s="13">
        <f t="shared" si="119"/>
        <v>9.1437490461736465E-2</v>
      </c>
      <c r="S124" s="13">
        <f t="shared" si="120"/>
        <v>0.1118165733263464</v>
      </c>
      <c r="T124" s="8">
        <f t="shared" si="97"/>
        <v>111.8165733263464</v>
      </c>
      <c r="U124" s="13">
        <f t="shared" si="98"/>
        <v>1.1396815873163366E-2</v>
      </c>
      <c r="V124" s="11">
        <f t="shared" si="99"/>
        <v>32.773864126158053</v>
      </c>
      <c r="W124" s="13">
        <f t="shared" si="100"/>
        <v>0</v>
      </c>
      <c r="X124" s="8">
        <f t="shared" si="101"/>
        <v>0</v>
      </c>
      <c r="Y124" s="8">
        <f t="shared" si="102"/>
        <v>0</v>
      </c>
      <c r="Z124" s="8">
        <f t="shared" si="103"/>
        <v>12.076189919245412</v>
      </c>
      <c r="AA124" s="8">
        <f t="shared" si="104"/>
        <v>12.078605640373485</v>
      </c>
      <c r="AB124" s="13">
        <f t="shared" si="105"/>
        <v>55.102832968841945</v>
      </c>
      <c r="AC124" s="18">
        <f t="shared" si="106"/>
        <v>0.62704715573541037</v>
      </c>
      <c r="AD124" s="18">
        <f t="shared" si="107"/>
        <v>0</v>
      </c>
      <c r="AE124" s="18">
        <f t="shared" si="108"/>
        <v>0.37295284426458963</v>
      </c>
    </row>
    <row r="125" spans="4:31" x14ac:dyDescent="0.25">
      <c r="D125" s="15">
        <v>42587.593435451388</v>
      </c>
      <c r="E125" s="12">
        <f t="shared" si="132"/>
        <v>218.59343545138836</v>
      </c>
      <c r="F125" s="10">
        <f t="shared" si="133"/>
        <v>1.6666666720993817E-2</v>
      </c>
      <c r="G125" s="17">
        <v>12</v>
      </c>
      <c r="H125" s="8">
        <f t="shared" si="131"/>
        <v>4976.5</v>
      </c>
      <c r="I125" s="17">
        <v>112.55</v>
      </c>
      <c r="J125" s="10">
        <f t="shared" si="0"/>
        <v>0.77600523799999999</v>
      </c>
      <c r="K125" s="17">
        <v>112.25</v>
      </c>
      <c r="L125" s="10">
        <f t="shared" si="1"/>
        <v>0.77393680999999992</v>
      </c>
      <c r="M125" s="17">
        <v>25.32</v>
      </c>
      <c r="N125" s="11">
        <f t="shared" si="65"/>
        <v>4.8996269511174934E-4</v>
      </c>
      <c r="O125" s="13">
        <f t="shared" si="134"/>
        <v>0.20374402648319465</v>
      </c>
      <c r="P125" s="8">
        <f t="shared" si="135"/>
        <v>203.74402648319466</v>
      </c>
      <c r="Q125" s="11">
        <f t="shared" si="136"/>
        <v>29.397761610879165</v>
      </c>
      <c r="R125" s="13">
        <f t="shared" si="119"/>
        <v>9.1927453156848207E-2</v>
      </c>
      <c r="S125" s="13">
        <f t="shared" si="120"/>
        <v>0.1118165733263464</v>
      </c>
      <c r="T125" s="8">
        <f t="shared" si="97"/>
        <v>111.8165733263464</v>
      </c>
      <c r="U125" s="13">
        <f t="shared" si="98"/>
        <v>1.0906853178051623E-2</v>
      </c>
      <c r="V125" s="11">
        <f t="shared" si="99"/>
        <v>32.62170111975022</v>
      </c>
      <c r="W125" s="13">
        <f t="shared" si="100"/>
        <v>0</v>
      </c>
      <c r="X125" s="8">
        <f t="shared" si="101"/>
        <v>0</v>
      </c>
      <c r="Y125" s="8">
        <f t="shared" si="102"/>
        <v>0</v>
      </c>
      <c r="Z125" s="8">
        <f t="shared" si="103"/>
        <v>12.076189919245412</v>
      </c>
      <c r="AA125" s="8">
        <f t="shared" si="104"/>
        <v>12.078605640373485</v>
      </c>
      <c r="AB125" s="13">
        <f t="shared" si="105"/>
        <v>55.254995975249777</v>
      </c>
      <c r="AC125" s="18">
        <f t="shared" si="106"/>
        <v>0.62877870700483662</v>
      </c>
      <c r="AD125" s="18">
        <f t="shared" si="107"/>
        <v>0</v>
      </c>
      <c r="AE125" s="18">
        <f t="shared" si="108"/>
        <v>0.37122129299516343</v>
      </c>
    </row>
    <row r="126" spans="4:31" x14ac:dyDescent="0.25">
      <c r="D126" s="15">
        <v>42587.594361400465</v>
      </c>
      <c r="E126" s="12">
        <f t="shared" si="132"/>
        <v>218.59436140046455</v>
      </c>
      <c r="F126" s="10">
        <f t="shared" si="133"/>
        <v>2.2222777828574181E-2</v>
      </c>
      <c r="G126" s="17">
        <v>10</v>
      </c>
      <c r="H126" s="8">
        <f t="shared" si="131"/>
        <v>4986.5</v>
      </c>
      <c r="I126" s="17">
        <v>108.28</v>
      </c>
      <c r="J126" s="10">
        <f t="shared" si="0"/>
        <v>0.74656461279999997</v>
      </c>
      <c r="K126" s="17">
        <v>107.99</v>
      </c>
      <c r="L126" s="10">
        <f t="shared" si="1"/>
        <v>0.7445651324</v>
      </c>
      <c r="M126" s="17">
        <v>25.3</v>
      </c>
      <c r="N126" s="11">
        <f t="shared" ref="N126:N174" si="137">(101325*(G126/1000000))/($B$1*(M126+273.15))</f>
        <v>4.0832960744402691E-4</v>
      </c>
      <c r="O126" s="13">
        <f t="shared" si="134"/>
        <v>0.20415235609063867</v>
      </c>
      <c r="P126" s="8">
        <f t="shared" si="135"/>
        <v>204.15235609063868</v>
      </c>
      <c r="Q126" s="11">
        <f t="shared" si="136"/>
        <v>18.374372933657028</v>
      </c>
      <c r="R126" s="13">
        <f t="shared" si="119"/>
        <v>9.2335782764292232E-2</v>
      </c>
      <c r="S126" s="13">
        <f t="shared" si="120"/>
        <v>0.1118165733263464</v>
      </c>
      <c r="T126" s="8">
        <f t="shared" si="97"/>
        <v>111.8165733263464</v>
      </c>
      <c r="U126" s="13">
        <f t="shared" si="98"/>
        <v>1.0498523570607599E-2</v>
      </c>
      <c r="V126" s="11">
        <f t="shared" si="99"/>
        <v>32.638682326750768</v>
      </c>
      <c r="W126" s="13">
        <f t="shared" si="100"/>
        <v>0</v>
      </c>
      <c r="X126" s="8">
        <f t="shared" si="101"/>
        <v>0</v>
      </c>
      <c r="Y126" s="8">
        <f t="shared" si="102"/>
        <v>0</v>
      </c>
      <c r="Z126" s="8">
        <f t="shared" si="103"/>
        <v>12.076189919245412</v>
      </c>
      <c r="AA126" s="8">
        <f t="shared" si="104"/>
        <v>12.078605640373485</v>
      </c>
      <c r="AB126" s="13">
        <f t="shared" si="105"/>
        <v>55.238014768249229</v>
      </c>
      <c r="AC126" s="18">
        <f t="shared" si="106"/>
        <v>0.62858546798286707</v>
      </c>
      <c r="AD126" s="18">
        <f t="shared" si="107"/>
        <v>0</v>
      </c>
      <c r="AE126" s="18">
        <f t="shared" si="108"/>
        <v>0.37141453201713293</v>
      </c>
    </row>
    <row r="127" spans="4:31" x14ac:dyDescent="0.25">
      <c r="D127" s="15">
        <v>42587.595183171296</v>
      </c>
      <c r="E127" s="12">
        <f t="shared" si="132"/>
        <v>218.5951831712955</v>
      </c>
      <c r="F127" s="10">
        <f t="shared" si="133"/>
        <v>1.9722499942872673E-2</v>
      </c>
      <c r="G127" s="17">
        <v>10</v>
      </c>
      <c r="H127" s="8">
        <f t="shared" si="131"/>
        <v>4996.5</v>
      </c>
      <c r="I127" s="17">
        <v>104.22</v>
      </c>
      <c r="J127" s="10">
        <f t="shared" si="0"/>
        <v>0.71857188719999998</v>
      </c>
      <c r="K127" s="17">
        <v>103.61</v>
      </c>
      <c r="L127" s="10">
        <f t="shared" si="1"/>
        <v>0.71436608359999998</v>
      </c>
      <c r="M127" s="17">
        <v>25.32</v>
      </c>
      <c r="N127" s="11">
        <f t="shared" si="137"/>
        <v>4.0830224592645778E-4</v>
      </c>
      <c r="O127" s="13">
        <f t="shared" si="134"/>
        <v>0.20456065833656512</v>
      </c>
      <c r="P127" s="8">
        <f t="shared" si="135"/>
        <v>204.56065833656513</v>
      </c>
      <c r="Q127" s="11">
        <f t="shared" si="136"/>
        <v>20.702357566694289</v>
      </c>
      <c r="R127" s="13">
        <f t="shared" si="119"/>
        <v>9.2744085010218691E-2</v>
      </c>
      <c r="S127" s="13">
        <f t="shared" si="120"/>
        <v>0.1118165733263464</v>
      </c>
      <c r="T127" s="8">
        <f t="shared" si="97"/>
        <v>111.8165733263464</v>
      </c>
      <c r="U127" s="13">
        <f t="shared" si="98"/>
        <v>1.009022132468114E-2</v>
      </c>
      <c r="V127" s="11">
        <f t="shared" si="99"/>
        <v>32.591343258079945</v>
      </c>
      <c r="W127" s="13">
        <f t="shared" si="100"/>
        <v>0</v>
      </c>
      <c r="X127" s="8">
        <f t="shared" si="101"/>
        <v>0</v>
      </c>
      <c r="Y127" s="8">
        <f t="shared" si="102"/>
        <v>0</v>
      </c>
      <c r="Z127" s="8">
        <f t="shared" si="103"/>
        <v>12.076189919245412</v>
      </c>
      <c r="AA127" s="8">
        <f t="shared" si="104"/>
        <v>12.078605640373485</v>
      </c>
      <c r="AB127" s="13">
        <f t="shared" si="105"/>
        <v>55.285353836920052</v>
      </c>
      <c r="AC127" s="18">
        <f t="shared" si="106"/>
        <v>0.62912416675325489</v>
      </c>
      <c r="AD127" s="18">
        <f t="shared" si="107"/>
        <v>0</v>
      </c>
      <c r="AE127" s="18">
        <f t="shared" si="108"/>
        <v>0.37087583324674506</v>
      </c>
    </row>
    <row r="128" spans="4:31" x14ac:dyDescent="0.25">
      <c r="D128" s="15">
        <v>42587.59628273148</v>
      </c>
      <c r="E128" s="12">
        <f t="shared" ref="E128:E140" si="138">D128-(115*365+29)-365</f>
        <v>218.59628273147973</v>
      </c>
      <c r="F128" s="10">
        <f t="shared" ref="F128:F140" si="139">(E128-E127)*24</f>
        <v>2.6389444421511143E-2</v>
      </c>
      <c r="G128" s="17">
        <v>10</v>
      </c>
      <c r="H128" s="8">
        <f t="shared" si="131"/>
        <v>5006.5</v>
      </c>
      <c r="I128" s="17">
        <v>100.02</v>
      </c>
      <c r="J128" s="10">
        <f t="shared" si="0"/>
        <v>0.68961389519999994</v>
      </c>
      <c r="K128" s="17">
        <v>99.7</v>
      </c>
      <c r="L128" s="10">
        <f t="shared" si="1"/>
        <v>0.68740757200000002</v>
      </c>
      <c r="M128" s="17">
        <v>25.09</v>
      </c>
      <c r="N128" s="11">
        <f t="shared" si="137"/>
        <v>4.0861712493853891E-4</v>
      </c>
      <c r="O128" s="13">
        <f t="shared" ref="O128:O141" si="140">O127+N128</f>
        <v>0.20496927546150365</v>
      </c>
      <c r="P128" s="8">
        <f t="shared" ref="P128:P141" si="141">O128*1000</f>
        <v>204.96927546150366</v>
      </c>
      <c r="Q128" s="11">
        <f t="shared" ref="Q128:Q141" si="142">N128/F128*1000</f>
        <v>15.484112450865315</v>
      </c>
      <c r="R128" s="13">
        <f t="shared" si="119"/>
        <v>9.3152702135157237E-2</v>
      </c>
      <c r="S128" s="13">
        <f t="shared" si="120"/>
        <v>0.1118165733263464</v>
      </c>
      <c r="T128" s="8">
        <f t="shared" si="97"/>
        <v>111.8165733263464</v>
      </c>
      <c r="U128" s="13">
        <f t="shared" si="98"/>
        <v>9.6816041997425939E-3</v>
      </c>
      <c r="V128" s="11">
        <f t="shared" si="99"/>
        <v>32.584653756206556</v>
      </c>
      <c r="W128" s="13">
        <f t="shared" si="100"/>
        <v>0</v>
      </c>
      <c r="X128" s="8">
        <f t="shared" si="101"/>
        <v>0</v>
      </c>
      <c r="Y128" s="8">
        <f t="shared" si="102"/>
        <v>0</v>
      </c>
      <c r="Z128" s="8">
        <f t="shared" si="103"/>
        <v>12.076189919245412</v>
      </c>
      <c r="AA128" s="8">
        <f t="shared" si="104"/>
        <v>12.078605640373485</v>
      </c>
      <c r="AB128" s="13">
        <f t="shared" si="105"/>
        <v>55.292043338793441</v>
      </c>
      <c r="AC128" s="18">
        <f t="shared" si="106"/>
        <v>0.6292002904822358</v>
      </c>
      <c r="AD128" s="18">
        <f t="shared" si="107"/>
        <v>0</v>
      </c>
      <c r="AE128" s="18">
        <f t="shared" si="108"/>
        <v>0.37079970951776425</v>
      </c>
    </row>
    <row r="129" spans="4:31" x14ac:dyDescent="0.25">
      <c r="D129" s="15">
        <v>42587.597417025463</v>
      </c>
      <c r="E129" s="12">
        <f t="shared" si="138"/>
        <v>218.59741702546307</v>
      </c>
      <c r="F129" s="10">
        <f t="shared" si="139"/>
        <v>2.7223055600188673E-2</v>
      </c>
      <c r="G129" s="17">
        <v>10</v>
      </c>
      <c r="H129" s="8">
        <f t="shared" si="131"/>
        <v>5016.5</v>
      </c>
      <c r="I129" s="17">
        <v>96.1</v>
      </c>
      <c r="J129" s="10">
        <f t="shared" si="0"/>
        <v>0.66258643599999989</v>
      </c>
      <c r="K129" s="17">
        <v>95.87</v>
      </c>
      <c r="L129" s="10">
        <f t="shared" si="1"/>
        <v>0.66100064120000002</v>
      </c>
      <c r="M129" s="17">
        <v>25.1</v>
      </c>
      <c r="N129" s="11">
        <f t="shared" si="137"/>
        <v>4.0860342444818049E-4</v>
      </c>
      <c r="O129" s="13">
        <f t="shared" si="140"/>
        <v>0.20537787888595183</v>
      </c>
      <c r="P129" s="8">
        <f t="shared" si="141"/>
        <v>205.37787888595182</v>
      </c>
      <c r="Q129" s="11">
        <f t="shared" si="142"/>
        <v>15.009462216480527</v>
      </c>
      <c r="R129" s="13">
        <f t="shared" si="119"/>
        <v>9.3561305559605415E-2</v>
      </c>
      <c r="S129" s="13">
        <f t="shared" si="120"/>
        <v>0.1118165733263464</v>
      </c>
      <c r="T129" s="8">
        <f t="shared" si="97"/>
        <v>111.8165733263464</v>
      </c>
      <c r="U129" s="13">
        <f t="shared" si="98"/>
        <v>9.2730007752944155E-3</v>
      </c>
      <c r="V129" s="11">
        <f t="shared" si="99"/>
        <v>32.48250733640608</v>
      </c>
      <c r="W129" s="13">
        <f t="shared" si="100"/>
        <v>0</v>
      </c>
      <c r="X129" s="8">
        <f t="shared" si="101"/>
        <v>0</v>
      </c>
      <c r="Y129" s="8">
        <f t="shared" si="102"/>
        <v>0</v>
      </c>
      <c r="Z129" s="8">
        <f t="shared" si="103"/>
        <v>12.076189919245412</v>
      </c>
      <c r="AA129" s="8">
        <f t="shared" si="104"/>
        <v>12.078605640373485</v>
      </c>
      <c r="AB129" s="13">
        <f t="shared" si="105"/>
        <v>55.394189758593917</v>
      </c>
      <c r="AC129" s="18">
        <f t="shared" si="106"/>
        <v>0.63036267394881107</v>
      </c>
      <c r="AD129" s="18">
        <f t="shared" si="107"/>
        <v>0</v>
      </c>
      <c r="AE129" s="18">
        <f t="shared" si="108"/>
        <v>0.36963732605118893</v>
      </c>
    </row>
    <row r="130" spans="4:31" x14ac:dyDescent="0.25">
      <c r="D130" s="15">
        <v>42587.598123055555</v>
      </c>
      <c r="E130" s="12">
        <f t="shared" si="138"/>
        <v>218.59812305555533</v>
      </c>
      <c r="F130" s="10">
        <f t="shared" si="139"/>
        <v>1.6944722214248031E-2</v>
      </c>
      <c r="G130" s="17">
        <v>10</v>
      </c>
      <c r="H130" s="8">
        <f t="shared" si="131"/>
        <v>5026.5</v>
      </c>
      <c r="I130" s="17">
        <v>92.2</v>
      </c>
      <c r="J130" s="10">
        <f t="shared" si="0"/>
        <v>0.63569687200000002</v>
      </c>
      <c r="K130" s="17">
        <v>91.99</v>
      </c>
      <c r="L130" s="10">
        <f t="shared" si="1"/>
        <v>0.6342489724</v>
      </c>
      <c r="M130" s="17">
        <v>25.34</v>
      </c>
      <c r="N130" s="11">
        <f t="shared" si="137"/>
        <v>4.0827488807554645E-4</v>
      </c>
      <c r="O130" s="13">
        <f t="shared" si="140"/>
        <v>0.20578615377402737</v>
      </c>
      <c r="P130" s="8">
        <f t="shared" si="141"/>
        <v>205.78615377402738</v>
      </c>
      <c r="Q130" s="11">
        <f t="shared" si="142"/>
        <v>24.094516446675474</v>
      </c>
      <c r="R130" s="13">
        <f t="shared" si="119"/>
        <v>9.3969580447680959E-2</v>
      </c>
      <c r="S130" s="13">
        <f t="shared" si="120"/>
        <v>0.1118165733263464</v>
      </c>
      <c r="T130" s="8">
        <f t="shared" si="97"/>
        <v>111.8165733263464</v>
      </c>
      <c r="U130" s="13">
        <f t="shared" si="98"/>
        <v>8.8647258872188717E-3</v>
      </c>
      <c r="V130" s="11">
        <f t="shared" si="99"/>
        <v>32.365850721417281</v>
      </c>
      <c r="W130" s="13">
        <f t="shared" si="100"/>
        <v>0</v>
      </c>
      <c r="X130" s="8">
        <f t="shared" si="101"/>
        <v>0</v>
      </c>
      <c r="Y130" s="8">
        <f t="shared" si="102"/>
        <v>0</v>
      </c>
      <c r="Z130" s="8">
        <f t="shared" si="103"/>
        <v>12.076189919245412</v>
      </c>
      <c r="AA130" s="8">
        <f t="shared" si="104"/>
        <v>12.078605640373485</v>
      </c>
      <c r="AB130" s="13">
        <f t="shared" si="105"/>
        <v>55.510846373582716</v>
      </c>
      <c r="AC130" s="18">
        <f t="shared" si="106"/>
        <v>0.63169017735807875</v>
      </c>
      <c r="AD130" s="18">
        <f t="shared" si="107"/>
        <v>0</v>
      </c>
      <c r="AE130" s="18">
        <f t="shared" si="108"/>
        <v>0.36830982264192119</v>
      </c>
    </row>
    <row r="131" spans="4:31" x14ac:dyDescent="0.25">
      <c r="D131" s="15">
        <v>42587.598817534723</v>
      </c>
      <c r="E131" s="12">
        <f t="shared" si="138"/>
        <v>218.59881753472291</v>
      </c>
      <c r="F131" s="10">
        <f t="shared" si="139"/>
        <v>1.6667500021867454E-2</v>
      </c>
      <c r="G131" s="17">
        <v>8</v>
      </c>
      <c r="H131" s="8">
        <f t="shared" si="131"/>
        <v>5034.5</v>
      </c>
      <c r="I131" s="17">
        <v>88.78</v>
      </c>
      <c r="J131" s="10">
        <f t="shared" si="0"/>
        <v>0.61211679279999998</v>
      </c>
      <c r="K131" s="17">
        <v>88.24</v>
      </c>
      <c r="L131" s="10">
        <f t="shared" si="1"/>
        <v>0.60839362239999994</v>
      </c>
      <c r="M131" s="17">
        <v>25.29</v>
      </c>
      <c r="N131" s="11">
        <f t="shared" si="137"/>
        <v>3.2667463166243085E-4</v>
      </c>
      <c r="O131" s="13">
        <f t="shared" si="140"/>
        <v>0.20611282840568981</v>
      </c>
      <c r="P131" s="8">
        <f t="shared" si="141"/>
        <v>206.11282840568981</v>
      </c>
      <c r="Q131" s="11">
        <f t="shared" si="142"/>
        <v>19.599497899135425</v>
      </c>
      <c r="R131" s="13">
        <f t="shared" si="119"/>
        <v>9.4296255079343388E-2</v>
      </c>
      <c r="S131" s="13">
        <f t="shared" si="120"/>
        <v>0.1118165733263464</v>
      </c>
      <c r="T131" s="8">
        <f t="shared" ref="T131:T174" si="143">S131*1000</f>
        <v>111.8165733263464</v>
      </c>
      <c r="U131" s="13">
        <f t="shared" ref="U131:U174" si="144">$R$174-R131</f>
        <v>8.538051255556442E-3</v>
      </c>
      <c r="V131" s="11">
        <f t="shared" ref="V131:V174" si="145">(U131*1000000)*($B$1/1000000)*($B$5+273.15)/J131</f>
        <v>32.373991900348422</v>
      </c>
      <c r="W131" s="13">
        <f t="shared" ref="W131:W174" si="146">$S$174-S131</f>
        <v>0</v>
      </c>
      <c r="X131" s="8">
        <f t="shared" ref="X131:X174" si="147">W131*124</f>
        <v>0</v>
      </c>
      <c r="Y131" s="8">
        <f t="shared" ref="Y131:Y174" si="148">X131/0.91</f>
        <v>0</v>
      </c>
      <c r="Z131" s="8">
        <f t="shared" ref="Z131:Z174" si="149">108*($W$2-W131)</f>
        <v>12.076189919245412</v>
      </c>
      <c r="AA131" s="8">
        <f t="shared" ref="AA131:AA174" si="150">Z131/0.9998</f>
        <v>12.078605640373485</v>
      </c>
      <c r="AB131" s="13">
        <f t="shared" ref="AB131:AB174" si="151">$B$4-V131-Y131</f>
        <v>55.502705194651575</v>
      </c>
      <c r="AC131" s="18">
        <f t="shared" ref="AC131:AC174" si="152">AB131/$B$4</f>
        <v>0.63159753415231135</v>
      </c>
      <c r="AD131" s="18">
        <f t="shared" ref="AD131:AD174" si="153">Y131/$B$4</f>
        <v>0</v>
      </c>
      <c r="AE131" s="18">
        <f t="shared" ref="AE131:AE174" si="154">V131/$B$4</f>
        <v>0.36840246584768871</v>
      </c>
    </row>
    <row r="132" spans="4:31" x14ac:dyDescent="0.25">
      <c r="D132" s="15">
        <v>42587.599535127316</v>
      </c>
      <c r="E132" s="12">
        <f t="shared" si="138"/>
        <v>218.5995351273159</v>
      </c>
      <c r="F132" s="10">
        <f t="shared" si="139"/>
        <v>1.7222222231794149E-2</v>
      </c>
      <c r="G132" s="17">
        <v>7</v>
      </c>
      <c r="H132" s="8">
        <f t="shared" si="131"/>
        <v>5041.5</v>
      </c>
      <c r="I132" s="17">
        <v>85.05</v>
      </c>
      <c r="J132" s="10">
        <f t="shared" si="0"/>
        <v>0.58639933799999999</v>
      </c>
      <c r="K132" s="17">
        <v>84.76</v>
      </c>
      <c r="L132" s="10">
        <f t="shared" si="1"/>
        <v>0.58439985760000002</v>
      </c>
      <c r="M132" s="17">
        <v>25.08</v>
      </c>
      <c r="N132" s="11">
        <f t="shared" si="137"/>
        <v>2.8604157844337892E-4</v>
      </c>
      <c r="O132" s="13">
        <f t="shared" si="140"/>
        <v>0.2063988699841332</v>
      </c>
      <c r="P132" s="8">
        <f t="shared" si="141"/>
        <v>206.3988699841332</v>
      </c>
      <c r="Q132" s="11">
        <f t="shared" si="142"/>
        <v>16.608865835868393</v>
      </c>
      <c r="R132" s="13">
        <f t="shared" si="119"/>
        <v>9.4582296657786766E-2</v>
      </c>
      <c r="S132" s="13">
        <f t="shared" si="120"/>
        <v>0.1118165733263464</v>
      </c>
      <c r="T132" s="8">
        <f t="shared" si="143"/>
        <v>111.8165733263464</v>
      </c>
      <c r="U132" s="13">
        <f t="shared" si="144"/>
        <v>8.2520096771130647E-3</v>
      </c>
      <c r="V132" s="11">
        <f t="shared" si="145"/>
        <v>32.661644495445081</v>
      </c>
      <c r="W132" s="13">
        <f t="shared" si="146"/>
        <v>0</v>
      </c>
      <c r="X132" s="8">
        <f t="shared" si="147"/>
        <v>0</v>
      </c>
      <c r="Y132" s="8">
        <f t="shared" si="148"/>
        <v>0</v>
      </c>
      <c r="Z132" s="8">
        <f t="shared" si="149"/>
        <v>12.076189919245412</v>
      </c>
      <c r="AA132" s="8">
        <f t="shared" si="150"/>
        <v>12.078605640373485</v>
      </c>
      <c r="AB132" s="13">
        <f t="shared" si="151"/>
        <v>55.215052599554916</v>
      </c>
      <c r="AC132" s="18">
        <f t="shared" si="152"/>
        <v>0.62832416812234215</v>
      </c>
      <c r="AD132" s="18">
        <f t="shared" si="153"/>
        <v>0</v>
      </c>
      <c r="AE132" s="18">
        <f t="shared" si="154"/>
        <v>0.37167583187765785</v>
      </c>
    </row>
    <row r="133" spans="4:31" x14ac:dyDescent="0.25">
      <c r="D133" s="15">
        <v>42587.600183298608</v>
      </c>
      <c r="E133" s="12">
        <f t="shared" si="138"/>
        <v>218.60018329860759</v>
      </c>
      <c r="F133" s="10">
        <f t="shared" si="139"/>
        <v>1.5556111000478268E-2</v>
      </c>
      <c r="G133" s="17">
        <v>9</v>
      </c>
      <c r="H133" s="8">
        <f t="shared" si="131"/>
        <v>5050.5</v>
      </c>
      <c r="I133" s="17">
        <v>81.540000000000006</v>
      </c>
      <c r="J133" s="10">
        <f t="shared" si="0"/>
        <v>0.56219873040000001</v>
      </c>
      <c r="K133" s="17">
        <v>81.31</v>
      </c>
      <c r="L133" s="10">
        <f t="shared" si="1"/>
        <v>0.56061293560000003</v>
      </c>
      <c r="M133" s="17">
        <v>25.19</v>
      </c>
      <c r="N133" s="11">
        <f t="shared" si="137"/>
        <v>3.6763214522860779E-4</v>
      </c>
      <c r="O133" s="13">
        <f t="shared" si="140"/>
        <v>0.20676650212936182</v>
      </c>
      <c r="P133" s="8">
        <f t="shared" si="141"/>
        <v>206.76650212936181</v>
      </c>
      <c r="Q133" s="11">
        <f t="shared" si="142"/>
        <v>23.632651195231574</v>
      </c>
      <c r="R133" s="13">
        <f t="shared" si="119"/>
        <v>9.4949928803015379E-2</v>
      </c>
      <c r="S133" s="13">
        <f t="shared" si="120"/>
        <v>0.1118165733263464</v>
      </c>
      <c r="T133" s="8">
        <f t="shared" si="143"/>
        <v>111.8165733263464</v>
      </c>
      <c r="U133" s="13">
        <f t="shared" si="144"/>
        <v>7.8843775318844511E-3</v>
      </c>
      <c r="V133" s="11">
        <f t="shared" si="145"/>
        <v>32.549876216190128</v>
      </c>
      <c r="W133" s="13">
        <f t="shared" si="146"/>
        <v>0</v>
      </c>
      <c r="X133" s="8">
        <f t="shared" si="147"/>
        <v>0</v>
      </c>
      <c r="Y133" s="8">
        <f t="shared" si="148"/>
        <v>0</v>
      </c>
      <c r="Z133" s="8">
        <f t="shared" si="149"/>
        <v>12.076189919245412</v>
      </c>
      <c r="AA133" s="8">
        <f t="shared" si="150"/>
        <v>12.078605640373485</v>
      </c>
      <c r="AB133" s="13">
        <f t="shared" si="151"/>
        <v>55.326820878809869</v>
      </c>
      <c r="AC133" s="18">
        <f t="shared" si="152"/>
        <v>0.62959604431876004</v>
      </c>
      <c r="AD133" s="18">
        <f t="shared" si="153"/>
        <v>0</v>
      </c>
      <c r="AE133" s="18">
        <f t="shared" si="154"/>
        <v>0.37040395568123996</v>
      </c>
    </row>
    <row r="134" spans="4:31" x14ac:dyDescent="0.25">
      <c r="D134" s="15">
        <v>42587.60081989583</v>
      </c>
      <c r="E134" s="12">
        <f t="shared" si="138"/>
        <v>218.60081989582977</v>
      </c>
      <c r="F134" s="10">
        <f t="shared" si="139"/>
        <v>1.5278333332389593E-2</v>
      </c>
      <c r="G134" s="17">
        <v>7</v>
      </c>
      <c r="H134" s="8">
        <f t="shared" si="131"/>
        <v>5057.5</v>
      </c>
      <c r="I134" s="17">
        <v>78.150000000000006</v>
      </c>
      <c r="J134" s="10">
        <f t="shared" si="0"/>
        <v>0.53882549400000002</v>
      </c>
      <c r="K134" s="17">
        <v>77.819999999999993</v>
      </c>
      <c r="L134" s="10">
        <f t="shared" si="1"/>
        <v>0.5365502231999999</v>
      </c>
      <c r="M134" s="17">
        <v>25.24</v>
      </c>
      <c r="N134" s="11">
        <f t="shared" si="137"/>
        <v>2.8588819980283821E-4</v>
      </c>
      <c r="O134" s="13">
        <f t="shared" si="140"/>
        <v>0.20705239032916464</v>
      </c>
      <c r="P134" s="8">
        <f t="shared" si="141"/>
        <v>207.05239032916464</v>
      </c>
      <c r="Q134" s="11">
        <f t="shared" si="142"/>
        <v>18.712001733642246</v>
      </c>
      <c r="R134" s="13">
        <f t="shared" si="119"/>
        <v>9.5235817002818218E-2</v>
      </c>
      <c r="S134" s="13">
        <f t="shared" si="120"/>
        <v>0.1118165733263464</v>
      </c>
      <c r="T134" s="8">
        <f t="shared" si="143"/>
        <v>111.8165733263464</v>
      </c>
      <c r="U134" s="13">
        <f t="shared" si="144"/>
        <v>7.5984893320816121E-3</v>
      </c>
      <c r="V134" s="11">
        <f t="shared" si="145"/>
        <v>32.730369826271811</v>
      </c>
      <c r="W134" s="13">
        <f t="shared" si="146"/>
        <v>0</v>
      </c>
      <c r="X134" s="8">
        <f t="shared" si="147"/>
        <v>0</v>
      </c>
      <c r="Y134" s="8">
        <f t="shared" si="148"/>
        <v>0</v>
      </c>
      <c r="Z134" s="8">
        <f t="shared" si="149"/>
        <v>12.076189919245412</v>
      </c>
      <c r="AA134" s="8">
        <f t="shared" si="150"/>
        <v>12.078605640373485</v>
      </c>
      <c r="AB134" s="13">
        <f t="shared" si="151"/>
        <v>55.146327268728186</v>
      </c>
      <c r="AC134" s="18">
        <f t="shared" si="152"/>
        <v>0.62754210264766419</v>
      </c>
      <c r="AD134" s="18">
        <f t="shared" si="153"/>
        <v>0</v>
      </c>
      <c r="AE134" s="18">
        <f t="shared" si="154"/>
        <v>0.37245789735233575</v>
      </c>
    </row>
    <row r="135" spans="4:31" x14ac:dyDescent="0.25">
      <c r="D135" s="15">
        <v>42587.601606932869</v>
      </c>
      <c r="E135" s="12">
        <f t="shared" si="138"/>
        <v>218.60160693286889</v>
      </c>
      <c r="F135" s="10">
        <f t="shared" si="139"/>
        <v>1.8888888938818127E-2</v>
      </c>
      <c r="G135" s="17">
        <v>8</v>
      </c>
      <c r="H135" s="8">
        <f t="shared" si="131"/>
        <v>5065.5</v>
      </c>
      <c r="I135" s="17">
        <v>74.88</v>
      </c>
      <c r="J135" s="10">
        <f t="shared" si="0"/>
        <v>0.5162796288</v>
      </c>
      <c r="K135" s="17">
        <v>74.58</v>
      </c>
      <c r="L135" s="10">
        <f t="shared" si="1"/>
        <v>0.51421120079999993</v>
      </c>
      <c r="M135" s="17">
        <v>25.32</v>
      </c>
      <c r="N135" s="11">
        <f t="shared" si="137"/>
        <v>3.2664179674116623E-4</v>
      </c>
      <c r="O135" s="13">
        <f t="shared" si="140"/>
        <v>0.2073790321259058</v>
      </c>
      <c r="P135" s="8">
        <f t="shared" si="141"/>
        <v>207.37903212590581</v>
      </c>
      <c r="Q135" s="11">
        <f t="shared" si="142"/>
        <v>17.292800958233816</v>
      </c>
      <c r="R135" s="13">
        <f t="shared" si="119"/>
        <v>9.556245879955938E-2</v>
      </c>
      <c r="S135" s="13">
        <f t="shared" si="120"/>
        <v>0.1118165733263464</v>
      </c>
      <c r="T135" s="8">
        <f t="shared" si="143"/>
        <v>111.8165733263464</v>
      </c>
      <c r="U135" s="13">
        <f t="shared" si="144"/>
        <v>7.2718475353404505E-3</v>
      </c>
      <c r="V135" s="11">
        <f t="shared" si="145"/>
        <v>32.691252931842413</v>
      </c>
      <c r="W135" s="13">
        <f t="shared" si="146"/>
        <v>0</v>
      </c>
      <c r="X135" s="8">
        <f t="shared" si="147"/>
        <v>0</v>
      </c>
      <c r="Y135" s="8">
        <f t="shared" si="148"/>
        <v>0</v>
      </c>
      <c r="Z135" s="8">
        <f t="shared" si="149"/>
        <v>12.076189919245412</v>
      </c>
      <c r="AA135" s="8">
        <f t="shared" si="150"/>
        <v>12.078605640373485</v>
      </c>
      <c r="AB135" s="13">
        <f t="shared" si="151"/>
        <v>55.185444163157584</v>
      </c>
      <c r="AC135" s="18">
        <f t="shared" si="152"/>
        <v>0.62798723651958377</v>
      </c>
      <c r="AD135" s="18">
        <f t="shared" si="153"/>
        <v>0</v>
      </c>
      <c r="AE135" s="18">
        <f t="shared" si="154"/>
        <v>0.37201276348041623</v>
      </c>
    </row>
    <row r="136" spans="4:31" x14ac:dyDescent="0.25">
      <c r="D136" s="15">
        <v>42587.602185659722</v>
      </c>
      <c r="E136" s="12">
        <f t="shared" si="138"/>
        <v>218.60218565972173</v>
      </c>
      <c r="F136" s="10">
        <f t="shared" si="139"/>
        <v>1.3889444468077272E-2</v>
      </c>
      <c r="G136" s="17">
        <v>7</v>
      </c>
      <c r="H136" s="8">
        <f t="shared" si="131"/>
        <v>5072.5</v>
      </c>
      <c r="I136" s="17">
        <v>71.59</v>
      </c>
      <c r="J136" s="10">
        <f t="shared" si="0"/>
        <v>0.49359586840000003</v>
      </c>
      <c r="K136" s="17">
        <v>71.37</v>
      </c>
      <c r="L136" s="10">
        <f t="shared" si="1"/>
        <v>0.49207902120000002</v>
      </c>
      <c r="M136" s="17">
        <v>25.3</v>
      </c>
      <c r="N136" s="11">
        <f t="shared" si="137"/>
        <v>2.8583072521081885E-4</v>
      </c>
      <c r="O136" s="13">
        <f t="shared" si="140"/>
        <v>0.20766486285111663</v>
      </c>
      <c r="P136" s="8">
        <f t="shared" si="141"/>
        <v>207.66486285111662</v>
      </c>
      <c r="Q136" s="11">
        <f t="shared" si="142"/>
        <v>20.578989020601675</v>
      </c>
      <c r="R136" s="13">
        <f t="shared" si="119"/>
        <v>9.5848289524770203E-2</v>
      </c>
      <c r="S136" s="13">
        <f t="shared" si="120"/>
        <v>0.1118165733263464</v>
      </c>
      <c r="T136" s="8">
        <f t="shared" si="143"/>
        <v>111.8165733263464</v>
      </c>
      <c r="U136" s="13">
        <f t="shared" si="144"/>
        <v>6.9860168101296277E-3</v>
      </c>
      <c r="V136" s="11">
        <f t="shared" si="145"/>
        <v>32.849586009990752</v>
      </c>
      <c r="W136" s="13">
        <f t="shared" si="146"/>
        <v>0</v>
      </c>
      <c r="X136" s="8">
        <f t="shared" si="147"/>
        <v>0</v>
      </c>
      <c r="Y136" s="8">
        <f t="shared" si="148"/>
        <v>0</v>
      </c>
      <c r="Z136" s="8">
        <f t="shared" si="149"/>
        <v>12.076189919245412</v>
      </c>
      <c r="AA136" s="8">
        <f t="shared" si="150"/>
        <v>12.078605640373485</v>
      </c>
      <c r="AB136" s="13">
        <f t="shared" si="151"/>
        <v>55.027111085009246</v>
      </c>
      <c r="AC136" s="18">
        <f t="shared" si="152"/>
        <v>0.62618547241849143</v>
      </c>
      <c r="AD136" s="18">
        <f t="shared" si="153"/>
        <v>0</v>
      </c>
      <c r="AE136" s="18">
        <f t="shared" si="154"/>
        <v>0.37381452758150857</v>
      </c>
    </row>
    <row r="137" spans="4:31" x14ac:dyDescent="0.25">
      <c r="D137" s="15">
        <v>42587.60291483796</v>
      </c>
      <c r="E137" s="12">
        <f t="shared" si="138"/>
        <v>218.60291483796027</v>
      </c>
      <c r="F137" s="10">
        <f t="shared" si="139"/>
        <v>1.7500277725048363E-2</v>
      </c>
      <c r="G137" s="17">
        <v>7</v>
      </c>
      <c r="H137" s="8">
        <f t="shared" si="131"/>
        <v>5079.5</v>
      </c>
      <c r="I137" s="17">
        <v>68.680000000000007</v>
      </c>
      <c r="J137" s="10">
        <f t="shared" si="0"/>
        <v>0.47353211680000001</v>
      </c>
      <c r="K137" s="17">
        <v>68.260000000000005</v>
      </c>
      <c r="L137" s="10">
        <f t="shared" si="1"/>
        <v>0.47063631760000002</v>
      </c>
      <c r="M137" s="17">
        <v>25.15</v>
      </c>
      <c r="N137" s="11">
        <f t="shared" si="137"/>
        <v>2.8597445504247032E-4</v>
      </c>
      <c r="O137" s="13">
        <f t="shared" si="140"/>
        <v>0.2079508373061591</v>
      </c>
      <c r="P137" s="8">
        <f t="shared" si="141"/>
        <v>207.95083730615909</v>
      </c>
      <c r="Q137" s="11">
        <f t="shared" si="142"/>
        <v>16.341138097091541</v>
      </c>
      <c r="R137" s="13">
        <f t="shared" si="119"/>
        <v>9.6134263979812673E-2</v>
      </c>
      <c r="S137" s="13">
        <f t="shared" si="120"/>
        <v>0.1118165733263464</v>
      </c>
      <c r="T137" s="8">
        <f t="shared" si="143"/>
        <v>111.8165733263464</v>
      </c>
      <c r="U137" s="13">
        <f t="shared" si="144"/>
        <v>6.7000423550871574E-3</v>
      </c>
      <c r="V137" s="11">
        <f t="shared" si="145"/>
        <v>32.839754246082919</v>
      </c>
      <c r="W137" s="13">
        <f t="shared" si="146"/>
        <v>0</v>
      </c>
      <c r="X137" s="8">
        <f t="shared" si="147"/>
        <v>0</v>
      </c>
      <c r="Y137" s="8">
        <f t="shared" si="148"/>
        <v>0</v>
      </c>
      <c r="Z137" s="8">
        <f t="shared" si="149"/>
        <v>12.076189919245412</v>
      </c>
      <c r="AA137" s="8">
        <f t="shared" si="150"/>
        <v>12.078605640373485</v>
      </c>
      <c r="AB137" s="13">
        <f t="shared" si="151"/>
        <v>55.036942848917079</v>
      </c>
      <c r="AC137" s="18">
        <f t="shared" si="152"/>
        <v>0.62629735377308082</v>
      </c>
      <c r="AD137" s="18">
        <f t="shared" si="153"/>
        <v>0</v>
      </c>
      <c r="AE137" s="18">
        <f t="shared" si="154"/>
        <v>0.37370264622691918</v>
      </c>
    </row>
    <row r="138" spans="4:31" x14ac:dyDescent="0.25">
      <c r="D138" s="15">
        <v>42587.603539849537</v>
      </c>
      <c r="E138" s="12">
        <f t="shared" si="138"/>
        <v>218.6035398495369</v>
      </c>
      <c r="F138" s="10">
        <f t="shared" si="139"/>
        <v>1.5000277839135379E-2</v>
      </c>
      <c r="G138" s="17">
        <v>8</v>
      </c>
      <c r="H138" s="8">
        <f t="shared" si="131"/>
        <v>5087.5</v>
      </c>
      <c r="I138" s="17">
        <v>65.67</v>
      </c>
      <c r="J138" s="10">
        <f t="shared" si="0"/>
        <v>0.45277888919999998</v>
      </c>
      <c r="K138" s="17">
        <v>65.39</v>
      </c>
      <c r="L138" s="10">
        <f t="shared" si="1"/>
        <v>0.45084835639999998</v>
      </c>
      <c r="M138" s="17">
        <v>25.04</v>
      </c>
      <c r="N138" s="11">
        <f t="shared" si="137"/>
        <v>3.26948512939186E-4</v>
      </c>
      <c r="O138" s="13">
        <f t="shared" si="140"/>
        <v>0.20827778581909828</v>
      </c>
      <c r="P138" s="8">
        <f t="shared" si="141"/>
        <v>208.27778581909828</v>
      </c>
      <c r="Q138" s="11">
        <f t="shared" si="142"/>
        <v>21.796163807458612</v>
      </c>
      <c r="R138" s="13">
        <f t="shared" si="119"/>
        <v>9.6461212492751858E-2</v>
      </c>
      <c r="S138" s="13">
        <f t="shared" si="120"/>
        <v>0.1118165733263464</v>
      </c>
      <c r="T138" s="8">
        <f t="shared" si="143"/>
        <v>111.8165733263464</v>
      </c>
      <c r="U138" s="13">
        <f t="shared" si="144"/>
        <v>6.3730938421479727E-3</v>
      </c>
      <c r="V138" s="11">
        <f t="shared" si="145"/>
        <v>32.66900699563449</v>
      </c>
      <c r="W138" s="13">
        <f t="shared" si="146"/>
        <v>0</v>
      </c>
      <c r="X138" s="8">
        <f t="shared" si="147"/>
        <v>0</v>
      </c>
      <c r="Y138" s="8">
        <f t="shared" si="148"/>
        <v>0</v>
      </c>
      <c r="Z138" s="8">
        <f t="shared" si="149"/>
        <v>12.076189919245412</v>
      </c>
      <c r="AA138" s="8">
        <f t="shared" si="150"/>
        <v>12.078605640373485</v>
      </c>
      <c r="AB138" s="13">
        <f t="shared" si="151"/>
        <v>55.207690099365507</v>
      </c>
      <c r="AC138" s="18">
        <f t="shared" si="152"/>
        <v>0.62824038595445475</v>
      </c>
      <c r="AD138" s="18">
        <f t="shared" si="153"/>
        <v>0</v>
      </c>
      <c r="AE138" s="18">
        <f t="shared" si="154"/>
        <v>0.37175961404554531</v>
      </c>
    </row>
    <row r="139" spans="4:31" x14ac:dyDescent="0.25">
      <c r="D139" s="15">
        <v>42587.605958900465</v>
      </c>
      <c r="E139" s="12">
        <f t="shared" si="138"/>
        <v>218.60595890046534</v>
      </c>
      <c r="F139" s="10">
        <f t="shared" si="139"/>
        <v>5.8057222282513976E-2</v>
      </c>
      <c r="G139" s="17">
        <v>7</v>
      </c>
      <c r="H139" s="8">
        <f t="shared" si="131"/>
        <v>5094.5</v>
      </c>
      <c r="I139" s="17">
        <v>63.23</v>
      </c>
      <c r="J139" s="10">
        <f t="shared" si="0"/>
        <v>0.43595567479999997</v>
      </c>
      <c r="K139" s="17">
        <v>62.86</v>
      </c>
      <c r="L139" s="10">
        <f t="shared" si="1"/>
        <v>0.43340461359999999</v>
      </c>
      <c r="M139" s="17">
        <v>24.97</v>
      </c>
      <c r="N139" s="11">
        <f t="shared" si="137"/>
        <v>2.8614712176026056E-4</v>
      </c>
      <c r="O139" s="13">
        <f t="shared" si="140"/>
        <v>0.20856393294085854</v>
      </c>
      <c r="P139" s="8">
        <f t="shared" si="141"/>
        <v>208.56393294085854</v>
      </c>
      <c r="Q139" s="11">
        <f t="shared" si="142"/>
        <v>4.9287084450549763</v>
      </c>
      <c r="R139" s="13">
        <f t="shared" si="119"/>
        <v>9.6747359614512113E-2</v>
      </c>
      <c r="S139" s="13">
        <f t="shared" si="120"/>
        <v>0.1118165733263464</v>
      </c>
      <c r="T139" s="8">
        <f t="shared" si="143"/>
        <v>111.8165733263464</v>
      </c>
      <c r="U139" s="13">
        <f t="shared" si="144"/>
        <v>6.0869467203877176E-3</v>
      </c>
      <c r="V139" s="11">
        <f t="shared" si="145"/>
        <v>32.406263226253017</v>
      </c>
      <c r="W139" s="13">
        <f t="shared" si="146"/>
        <v>0</v>
      </c>
      <c r="X139" s="8">
        <f>W139*124</f>
        <v>0</v>
      </c>
      <c r="Y139" s="8">
        <f t="shared" si="148"/>
        <v>0</v>
      </c>
      <c r="Z139" s="8">
        <f t="shared" si="149"/>
        <v>12.076189919245412</v>
      </c>
      <c r="AA139" s="8">
        <f t="shared" si="150"/>
        <v>12.078605640373485</v>
      </c>
      <c r="AB139" s="13">
        <f t="shared" si="151"/>
        <v>55.47043386874698</v>
      </c>
      <c r="AC139" s="18">
        <f t="shared" si="152"/>
        <v>0.63123029998248681</v>
      </c>
      <c r="AD139" s="18">
        <f>Y139/$B$4</f>
        <v>0</v>
      </c>
      <c r="AE139" s="18">
        <f t="shared" si="154"/>
        <v>0.36876970001751314</v>
      </c>
    </row>
    <row r="140" spans="4:31" x14ac:dyDescent="0.25">
      <c r="D140" s="15">
        <v>42587.606491377315</v>
      </c>
      <c r="E140" s="12">
        <f t="shared" si="138"/>
        <v>218.60649137731525</v>
      </c>
      <c r="F140" s="10">
        <f t="shared" si="139"/>
        <v>1.2779444397892803E-2</v>
      </c>
      <c r="G140" s="17">
        <v>6</v>
      </c>
      <c r="H140" s="8">
        <f t="shared" si="131"/>
        <v>5100.5</v>
      </c>
      <c r="I140" s="17">
        <v>60.46</v>
      </c>
      <c r="J140" s="10">
        <f t="shared" si="0"/>
        <v>0.41685718960000001</v>
      </c>
      <c r="K140" s="17">
        <v>60.16</v>
      </c>
      <c r="L140" s="10">
        <f t="shared" si="1"/>
        <v>0.41478876159999994</v>
      </c>
      <c r="M140" s="17">
        <v>25.05</v>
      </c>
      <c r="N140" s="11">
        <f t="shared" si="137"/>
        <v>2.4520316165325924E-4</v>
      </c>
      <c r="O140" s="13">
        <f t="shared" si="140"/>
        <v>0.20880913610251178</v>
      </c>
      <c r="P140" s="8">
        <f t="shared" si="141"/>
        <v>208.80913610251179</v>
      </c>
      <c r="Q140" s="11">
        <f t="shared" si="142"/>
        <v>19.187310028414906</v>
      </c>
      <c r="R140" s="13">
        <f t="shared" si="119"/>
        <v>9.6992562776165372E-2</v>
      </c>
      <c r="S140" s="13">
        <f t="shared" si="120"/>
        <v>0.1118165733263464</v>
      </c>
      <c r="T140" s="8">
        <f t="shared" si="143"/>
        <v>111.8165733263464</v>
      </c>
      <c r="U140" s="13">
        <f t="shared" si="144"/>
        <v>5.8417435587344579E-3</v>
      </c>
      <c r="V140" s="11">
        <f t="shared" si="145"/>
        <v>32.525724739617715</v>
      </c>
      <c r="W140" s="13">
        <f t="shared" si="146"/>
        <v>0</v>
      </c>
      <c r="X140" s="8">
        <f t="shared" si="147"/>
        <v>0</v>
      </c>
      <c r="Y140" s="8">
        <f t="shared" si="148"/>
        <v>0</v>
      </c>
      <c r="Z140" s="8">
        <f t="shared" si="149"/>
        <v>12.076189919245412</v>
      </c>
      <c r="AA140" s="8">
        <f t="shared" si="150"/>
        <v>12.078605640373485</v>
      </c>
      <c r="AB140" s="13">
        <f t="shared" si="151"/>
        <v>55.350972355382282</v>
      </c>
      <c r="AC140" s="18">
        <f t="shared" si="152"/>
        <v>0.62987087800471775</v>
      </c>
      <c r="AD140" s="18">
        <f t="shared" si="153"/>
        <v>0</v>
      </c>
      <c r="AE140" s="18">
        <f t="shared" si="154"/>
        <v>0.3701291219952822</v>
      </c>
    </row>
    <row r="141" spans="4:31" x14ac:dyDescent="0.25">
      <c r="D141" s="15">
        <v>42587.607116342595</v>
      </c>
      <c r="E141" s="12">
        <f t="shared" ref="E141" si="155">D141-(115*365+29)-365</f>
        <v>218.60711634259496</v>
      </c>
      <c r="F141" s="10">
        <f t="shared" ref="F141" si="156">(E141-E140)*24</f>
        <v>1.4999166713096201E-2</v>
      </c>
      <c r="G141" s="17">
        <v>5</v>
      </c>
      <c r="H141" s="8">
        <f t="shared" si="131"/>
        <v>5105.5</v>
      </c>
      <c r="I141" s="17">
        <v>57.87</v>
      </c>
      <c r="J141" s="10">
        <f t="shared" si="0"/>
        <v>0.39899976119999997</v>
      </c>
      <c r="K141" s="17">
        <v>57.63</v>
      </c>
      <c r="L141" s="10">
        <f t="shared" si="1"/>
        <v>0.3973450188</v>
      </c>
      <c r="M141" s="17">
        <v>25.19</v>
      </c>
      <c r="N141" s="11">
        <f t="shared" si="137"/>
        <v>2.042400806825599E-4</v>
      </c>
      <c r="O141" s="13">
        <f t="shared" si="140"/>
        <v>0.20901337618319435</v>
      </c>
      <c r="P141" s="8">
        <f t="shared" si="141"/>
        <v>209.01337618319434</v>
      </c>
      <c r="Q141" s="11">
        <f t="shared" si="142"/>
        <v>13.616761823457303</v>
      </c>
      <c r="R141" s="13">
        <f t="shared" si="119"/>
        <v>9.7196802856847939E-2</v>
      </c>
      <c r="S141" s="13">
        <f t="shared" si="120"/>
        <v>0.1118165733263464</v>
      </c>
      <c r="T141" s="8">
        <f t="shared" si="143"/>
        <v>111.8165733263464</v>
      </c>
      <c r="U141" s="13">
        <f t="shared" si="144"/>
        <v>5.6375034780518918E-3</v>
      </c>
      <c r="V141" s="11">
        <f t="shared" si="145"/>
        <v>32.79336457475236</v>
      </c>
      <c r="W141" s="13">
        <f t="shared" si="146"/>
        <v>0</v>
      </c>
      <c r="X141" s="8">
        <f t="shared" si="147"/>
        <v>0</v>
      </c>
      <c r="Y141" s="8">
        <f t="shared" si="148"/>
        <v>0</v>
      </c>
      <c r="Z141" s="8">
        <f t="shared" si="149"/>
        <v>12.076189919245412</v>
      </c>
      <c r="AA141" s="8">
        <f t="shared" si="150"/>
        <v>12.078605640373485</v>
      </c>
      <c r="AB141" s="13">
        <f t="shared" si="151"/>
        <v>55.083332520247637</v>
      </c>
      <c r="AC141" s="18">
        <f t="shared" si="152"/>
        <v>0.62682524879945412</v>
      </c>
      <c r="AD141" s="18">
        <f t="shared" si="153"/>
        <v>0</v>
      </c>
      <c r="AE141" s="18">
        <f t="shared" si="154"/>
        <v>0.37317475120054594</v>
      </c>
    </row>
    <row r="142" spans="4:31" x14ac:dyDescent="0.25">
      <c r="D142" s="15">
        <v>42587.608134872688</v>
      </c>
      <c r="E142" s="12">
        <f t="shared" ref="E142:E155" si="157">D142-(115*365+29)-365</f>
        <v>218.60813487268751</v>
      </c>
      <c r="F142" s="10">
        <f t="shared" ref="F142:F155" si="158">(E142-E141)*24</f>
        <v>2.4444722221232951E-2</v>
      </c>
      <c r="G142" s="17">
        <v>6</v>
      </c>
      <c r="H142" s="8">
        <f t="shared" si="131"/>
        <v>5111.5</v>
      </c>
      <c r="I142" s="17">
        <v>55.65</v>
      </c>
      <c r="J142" s="10">
        <f t="shared" si="0"/>
        <v>0.38369339399999997</v>
      </c>
      <c r="K142" s="17">
        <v>55.35</v>
      </c>
      <c r="L142" s="10">
        <f t="shared" si="1"/>
        <v>0.38162496600000001</v>
      </c>
      <c r="M142" s="17">
        <v>25.13</v>
      </c>
      <c r="N142" s="11">
        <f t="shared" si="137"/>
        <v>2.4513739709334153E-4</v>
      </c>
      <c r="O142" s="13">
        <f t="shared" ref="O142:O155" si="159">O141+N142</f>
        <v>0.20925851358028769</v>
      </c>
      <c r="P142" s="8">
        <f t="shared" ref="P142:P155" si="160">O142*1000</f>
        <v>209.25851358028768</v>
      </c>
      <c r="Q142" s="11">
        <f t="shared" ref="Q142:Q155" si="161">N142/F142*1000</f>
        <v>10.028234106109519</v>
      </c>
      <c r="R142" s="13">
        <f t="shared" si="119"/>
        <v>9.7441940253941275E-2</v>
      </c>
      <c r="S142" s="13">
        <f t="shared" si="120"/>
        <v>0.1118165733263464</v>
      </c>
      <c r="T142" s="8">
        <f t="shared" si="143"/>
        <v>111.8165733263464</v>
      </c>
      <c r="U142" s="13">
        <f t="shared" si="144"/>
        <v>5.392366080958555E-3</v>
      </c>
      <c r="V142" s="11">
        <f t="shared" si="145"/>
        <v>32.618714109916333</v>
      </c>
      <c r="W142" s="13">
        <f t="shared" si="146"/>
        <v>0</v>
      </c>
      <c r="X142" s="8">
        <f t="shared" si="147"/>
        <v>0</v>
      </c>
      <c r="Y142" s="8">
        <f t="shared" si="148"/>
        <v>0</v>
      </c>
      <c r="Z142" s="8">
        <f t="shared" si="149"/>
        <v>12.076189919245412</v>
      </c>
      <c r="AA142" s="8">
        <f t="shared" si="150"/>
        <v>12.078605640373485</v>
      </c>
      <c r="AB142" s="13">
        <f t="shared" si="151"/>
        <v>55.257982985083665</v>
      </c>
      <c r="AC142" s="18">
        <f t="shared" si="152"/>
        <v>0.62881269792544048</v>
      </c>
      <c r="AD142" s="18">
        <f t="shared" si="153"/>
        <v>0</v>
      </c>
      <c r="AE142" s="18">
        <f t="shared" si="154"/>
        <v>0.37118730207455952</v>
      </c>
    </row>
    <row r="143" spans="4:31" x14ac:dyDescent="0.25">
      <c r="D143" s="15">
        <v>42587.60878303241</v>
      </c>
      <c r="E143" s="12">
        <f t="shared" si="157"/>
        <v>218.60878303241043</v>
      </c>
      <c r="F143" s="10">
        <f t="shared" si="158"/>
        <v>1.555583334993571E-2</v>
      </c>
      <c r="G143" s="17">
        <v>5</v>
      </c>
      <c r="H143" s="8">
        <f t="shared" si="131"/>
        <v>5116.5</v>
      </c>
      <c r="I143" s="17">
        <v>53.46</v>
      </c>
      <c r="J143" s="10">
        <f t="shared" si="0"/>
        <v>0.36859386960000001</v>
      </c>
      <c r="K143" s="17">
        <v>53.14</v>
      </c>
      <c r="L143" s="10">
        <f t="shared" si="1"/>
        <v>0.36638754639999999</v>
      </c>
      <c r="M143" s="17">
        <v>25.21</v>
      </c>
      <c r="N143" s="11">
        <f t="shared" si="137"/>
        <v>2.0422638983387496E-4</v>
      </c>
      <c r="O143" s="13">
        <f t="shared" si="159"/>
        <v>0.20946273997012155</v>
      </c>
      <c r="P143" s="8">
        <f t="shared" si="160"/>
        <v>209.46273997012156</v>
      </c>
      <c r="Q143" s="11">
        <f t="shared" si="161"/>
        <v>13.128604893078197</v>
      </c>
      <c r="R143" s="13">
        <f t="shared" si="119"/>
        <v>9.7646166643775151E-2</v>
      </c>
      <c r="S143" s="13">
        <f t="shared" si="120"/>
        <v>0.1118165733263464</v>
      </c>
      <c r="T143" s="8">
        <f t="shared" si="143"/>
        <v>111.8165733263464</v>
      </c>
      <c r="U143" s="13">
        <f t="shared" si="144"/>
        <v>5.1881396911246797E-3</v>
      </c>
      <c r="V143" s="11">
        <f t="shared" si="145"/>
        <v>32.668962572932223</v>
      </c>
      <c r="W143" s="13">
        <f t="shared" si="146"/>
        <v>0</v>
      </c>
      <c r="X143" s="8">
        <f t="shared" si="147"/>
        <v>0</v>
      </c>
      <c r="Y143" s="8">
        <f t="shared" si="148"/>
        <v>0</v>
      </c>
      <c r="Z143" s="8">
        <f t="shared" si="149"/>
        <v>12.076189919245412</v>
      </c>
      <c r="AA143" s="8">
        <f t="shared" si="150"/>
        <v>12.078605640373485</v>
      </c>
      <c r="AB143" s="13">
        <f t="shared" si="151"/>
        <v>55.207734522067774</v>
      </c>
      <c r="AC143" s="18">
        <f t="shared" si="152"/>
        <v>0.6282408914661971</v>
      </c>
      <c r="AD143" s="18">
        <f t="shared" si="153"/>
        <v>0</v>
      </c>
      <c r="AE143" s="18">
        <f t="shared" si="154"/>
        <v>0.37175910853380284</v>
      </c>
    </row>
    <row r="144" spans="4:31" x14ac:dyDescent="0.25">
      <c r="D144" s="15">
        <v>42587.609315497684</v>
      </c>
      <c r="E144" s="12">
        <f t="shared" si="157"/>
        <v>218.60931549768429</v>
      </c>
      <c r="F144" s="10">
        <f t="shared" si="158"/>
        <v>1.2779166572727263E-2</v>
      </c>
      <c r="G144" s="17">
        <v>5</v>
      </c>
      <c r="H144" s="8">
        <f t="shared" si="131"/>
        <v>5121.5</v>
      </c>
      <c r="I144" s="17">
        <v>51.28</v>
      </c>
      <c r="J144" s="10">
        <f t="shared" si="0"/>
        <v>0.35356329279999998</v>
      </c>
      <c r="K144" s="17">
        <v>50.98</v>
      </c>
      <c r="L144" s="10">
        <f t="shared" si="1"/>
        <v>0.35149486479999997</v>
      </c>
      <c r="M144" s="17">
        <v>25.29</v>
      </c>
      <c r="N144" s="11">
        <f t="shared" si="137"/>
        <v>2.0417164478901928E-4</v>
      </c>
      <c r="O144" s="13">
        <f t="shared" si="159"/>
        <v>0.20966691161491058</v>
      </c>
      <c r="P144" s="8">
        <f t="shared" si="160"/>
        <v>209.66691161491059</v>
      </c>
      <c r="Q144" s="11">
        <f t="shared" si="161"/>
        <v>15.976913958125678</v>
      </c>
      <c r="R144" s="13">
        <f t="shared" si="119"/>
        <v>9.7850338288564168E-2</v>
      </c>
      <c r="S144" s="13">
        <f t="shared" si="120"/>
        <v>0.1118165733263464</v>
      </c>
      <c r="T144" s="8">
        <f t="shared" si="143"/>
        <v>111.8165733263464</v>
      </c>
      <c r="U144" s="13">
        <f t="shared" si="144"/>
        <v>4.9839680463356628E-3</v>
      </c>
      <c r="V144" s="11">
        <f t="shared" si="145"/>
        <v>32.717481803780615</v>
      </c>
      <c r="W144" s="13">
        <f t="shared" si="146"/>
        <v>0</v>
      </c>
      <c r="X144" s="8">
        <f t="shared" si="147"/>
        <v>0</v>
      </c>
      <c r="Y144" s="8">
        <f t="shared" si="148"/>
        <v>0</v>
      </c>
      <c r="Z144" s="8">
        <f t="shared" si="149"/>
        <v>12.076189919245412</v>
      </c>
      <c r="AA144" s="8">
        <f t="shared" si="150"/>
        <v>12.078605640373485</v>
      </c>
      <c r="AB144" s="13">
        <f t="shared" si="151"/>
        <v>55.159215291219382</v>
      </c>
      <c r="AC144" s="18">
        <f t="shared" si="152"/>
        <v>0.62768876294461717</v>
      </c>
      <c r="AD144" s="18">
        <f t="shared" si="153"/>
        <v>0</v>
      </c>
      <c r="AE144" s="18">
        <f t="shared" si="154"/>
        <v>0.37231123705538283</v>
      </c>
    </row>
    <row r="145" spans="4:31" x14ac:dyDescent="0.25">
      <c r="D145" s="15">
        <v>42587.609836296295</v>
      </c>
      <c r="E145" s="12">
        <f t="shared" si="157"/>
        <v>218.60983629629482</v>
      </c>
      <c r="F145" s="10">
        <f t="shared" si="158"/>
        <v>1.2499166652560234E-2</v>
      </c>
      <c r="G145" s="17">
        <v>4</v>
      </c>
      <c r="H145" s="8">
        <f t="shared" si="131"/>
        <v>5125.5</v>
      </c>
      <c r="I145" s="17">
        <v>49.05</v>
      </c>
      <c r="J145" s="10">
        <f t="shared" si="0"/>
        <v>0.33818797799999994</v>
      </c>
      <c r="K145" s="17">
        <v>48.83</v>
      </c>
      <c r="L145" s="10">
        <f t="shared" si="1"/>
        <v>0.3366711308</v>
      </c>
      <c r="M145" s="17">
        <v>25.33</v>
      </c>
      <c r="N145" s="11">
        <f t="shared" si="137"/>
        <v>1.6331542661708639E-4</v>
      </c>
      <c r="O145" s="13">
        <f t="shared" si="159"/>
        <v>0.20983022704152768</v>
      </c>
      <c r="P145" s="8">
        <f t="shared" si="160"/>
        <v>209.83022704152768</v>
      </c>
      <c r="Q145" s="11">
        <f t="shared" si="161"/>
        <v>13.066105217793387</v>
      </c>
      <c r="R145" s="13">
        <f t="shared" si="119"/>
        <v>9.8013653715181254E-2</v>
      </c>
      <c r="S145" s="13">
        <f t="shared" si="120"/>
        <v>0.1118165733263464</v>
      </c>
      <c r="T145" s="8">
        <f t="shared" si="143"/>
        <v>111.8165733263464</v>
      </c>
      <c r="U145" s="13">
        <f t="shared" si="144"/>
        <v>4.8206526197185767E-3</v>
      </c>
      <c r="V145" s="11">
        <f t="shared" si="145"/>
        <v>33.08411045178579</v>
      </c>
      <c r="W145" s="13">
        <f t="shared" si="146"/>
        <v>0</v>
      </c>
      <c r="X145" s="8">
        <f t="shared" si="147"/>
        <v>0</v>
      </c>
      <c r="Y145" s="8">
        <f t="shared" si="148"/>
        <v>0</v>
      </c>
      <c r="Z145" s="8">
        <f t="shared" si="149"/>
        <v>12.076189919245412</v>
      </c>
      <c r="AA145" s="8">
        <f t="shared" si="150"/>
        <v>12.078605640373485</v>
      </c>
      <c r="AB145" s="13">
        <f t="shared" si="151"/>
        <v>54.792586643214207</v>
      </c>
      <c r="AC145" s="18">
        <f t="shared" si="152"/>
        <v>0.62351668251686931</v>
      </c>
      <c r="AD145" s="18">
        <f t="shared" si="153"/>
        <v>0</v>
      </c>
      <c r="AE145" s="18">
        <f t="shared" si="154"/>
        <v>0.37648331748313069</v>
      </c>
    </row>
    <row r="146" spans="4:31" x14ac:dyDescent="0.25">
      <c r="D146" s="15">
        <v>42587.610472881941</v>
      </c>
      <c r="E146" s="12">
        <f t="shared" si="157"/>
        <v>218.61047288194095</v>
      </c>
      <c r="F146" s="10">
        <f t="shared" si="158"/>
        <v>1.5278055507224053E-2</v>
      </c>
      <c r="G146" s="17">
        <v>4</v>
      </c>
      <c r="H146" s="8">
        <f t="shared" si="131"/>
        <v>5129.5</v>
      </c>
      <c r="I146" s="17">
        <v>47.14</v>
      </c>
      <c r="J146" s="10">
        <f t="shared" si="0"/>
        <v>0.32501898639999999</v>
      </c>
      <c r="K146" s="17">
        <v>46.8</v>
      </c>
      <c r="L146" s="10">
        <f t="shared" si="1"/>
        <v>0.32267476799999995</v>
      </c>
      <c r="M146" s="17">
        <v>25.29</v>
      </c>
      <c r="N146" s="11">
        <f t="shared" si="137"/>
        <v>1.6333731583121543E-4</v>
      </c>
      <c r="O146" s="13">
        <f t="shared" si="159"/>
        <v>0.20999356435735889</v>
      </c>
      <c r="P146" s="8">
        <f t="shared" si="160"/>
        <v>209.99356435735888</v>
      </c>
      <c r="Q146" s="11">
        <f t="shared" si="161"/>
        <v>10.690975415947616</v>
      </c>
      <c r="R146" s="13">
        <f t="shared" si="119"/>
        <v>9.8176991031012475E-2</v>
      </c>
      <c r="S146" s="13">
        <f t="shared" si="120"/>
        <v>0.1118165733263464</v>
      </c>
      <c r="T146" s="8">
        <f t="shared" si="143"/>
        <v>111.8165733263464</v>
      </c>
      <c r="U146" s="13">
        <f t="shared" si="144"/>
        <v>4.6573153038873549E-3</v>
      </c>
      <c r="V146" s="11">
        <f t="shared" si="145"/>
        <v>33.258196857429361</v>
      </c>
      <c r="W146" s="13">
        <f t="shared" si="146"/>
        <v>0</v>
      </c>
      <c r="X146" s="8">
        <f t="shared" si="147"/>
        <v>0</v>
      </c>
      <c r="Y146" s="8">
        <f t="shared" si="148"/>
        <v>0</v>
      </c>
      <c r="Z146" s="8">
        <f t="shared" si="149"/>
        <v>12.076189919245412</v>
      </c>
      <c r="AA146" s="8">
        <f t="shared" si="150"/>
        <v>12.078605640373485</v>
      </c>
      <c r="AB146" s="13">
        <f t="shared" si="151"/>
        <v>54.618500237570636</v>
      </c>
      <c r="AC146" s="18">
        <f t="shared" si="152"/>
        <v>0.62153565214819972</v>
      </c>
      <c r="AD146" s="18">
        <f t="shared" si="153"/>
        <v>0</v>
      </c>
      <c r="AE146" s="18">
        <f t="shared" si="154"/>
        <v>0.37846434785180022</v>
      </c>
    </row>
    <row r="147" spans="4:31" x14ac:dyDescent="0.25">
      <c r="D147" s="15">
        <v>42587.611074791668</v>
      </c>
      <c r="E147" s="12">
        <f t="shared" si="157"/>
        <v>218.61107479166822</v>
      </c>
      <c r="F147" s="10">
        <f t="shared" si="158"/>
        <v>1.4445833454374224E-2</v>
      </c>
      <c r="G147" s="17">
        <v>4</v>
      </c>
      <c r="H147" s="8">
        <f t="shared" si="131"/>
        <v>5133.5</v>
      </c>
      <c r="I147" s="17">
        <v>45.32</v>
      </c>
      <c r="J147" s="10">
        <f t="shared" si="0"/>
        <v>0.31247052320000002</v>
      </c>
      <c r="K147" s="17">
        <v>44.78</v>
      </c>
      <c r="L147" s="10">
        <f t="shared" si="1"/>
        <v>0.30874735279999999</v>
      </c>
      <c r="M147" s="17">
        <v>24.24</v>
      </c>
      <c r="N147" s="11">
        <f t="shared" si="137"/>
        <v>1.6391401370815408E-4</v>
      </c>
      <c r="O147" s="13">
        <f t="shared" si="159"/>
        <v>0.21015747837106705</v>
      </c>
      <c r="P147" s="8">
        <f t="shared" si="160"/>
        <v>210.15747837106704</v>
      </c>
      <c r="Q147" s="11">
        <f t="shared" si="161"/>
        <v>11.346802122969278</v>
      </c>
      <c r="R147" s="13">
        <f t="shared" si="119"/>
        <v>9.8340905044720636E-2</v>
      </c>
      <c r="S147" s="13">
        <f t="shared" si="120"/>
        <v>0.1118165733263464</v>
      </c>
      <c r="T147" s="8">
        <f t="shared" si="143"/>
        <v>111.8165733263464</v>
      </c>
      <c r="U147" s="13">
        <f t="shared" si="144"/>
        <v>4.4934012901791942E-3</v>
      </c>
      <c r="V147" s="11">
        <f t="shared" si="145"/>
        <v>33.376280854647632</v>
      </c>
      <c r="W147" s="13">
        <f t="shared" si="146"/>
        <v>0</v>
      </c>
      <c r="X147" s="8">
        <f t="shared" si="147"/>
        <v>0</v>
      </c>
      <c r="Y147" s="8">
        <f t="shared" si="148"/>
        <v>0</v>
      </c>
      <c r="Z147" s="8">
        <f t="shared" si="149"/>
        <v>12.076189919245412</v>
      </c>
      <c r="AA147" s="8">
        <f t="shared" si="150"/>
        <v>12.078605640373485</v>
      </c>
      <c r="AB147" s="13">
        <f t="shared" si="151"/>
        <v>54.500416240352365</v>
      </c>
      <c r="AC147" s="18">
        <f t="shared" si="152"/>
        <v>0.62019190572711369</v>
      </c>
      <c r="AD147" s="18">
        <f t="shared" si="153"/>
        <v>0</v>
      </c>
      <c r="AE147" s="18">
        <f t="shared" si="154"/>
        <v>0.37980809427288631</v>
      </c>
    </row>
    <row r="148" spans="4:31" x14ac:dyDescent="0.25">
      <c r="D148" s="15">
        <v>42587.611607175924</v>
      </c>
      <c r="E148" s="12">
        <f t="shared" si="157"/>
        <v>218.61160717592429</v>
      </c>
      <c r="F148" s="10">
        <f t="shared" si="158"/>
        <v>1.2777222145814449E-2</v>
      </c>
      <c r="G148" s="17">
        <v>4</v>
      </c>
      <c r="H148" s="8">
        <f t="shared" si="131"/>
        <v>5137.5</v>
      </c>
      <c r="I148" s="17">
        <v>43.17</v>
      </c>
      <c r="J148" s="10">
        <f t="shared" si="0"/>
        <v>0.29764678919999998</v>
      </c>
      <c r="K148" s="17">
        <v>42.92</v>
      </c>
      <c r="L148" s="10">
        <f t="shared" si="1"/>
        <v>0.29592309919999998</v>
      </c>
      <c r="M148" s="17">
        <v>25.2</v>
      </c>
      <c r="N148" s="11">
        <f t="shared" si="137"/>
        <v>1.6338658802301972E-4</v>
      </c>
      <c r="O148" s="13">
        <f t="shared" si="159"/>
        <v>0.21032086495909005</v>
      </c>
      <c r="P148" s="8">
        <f t="shared" si="160"/>
        <v>210.32086495909004</v>
      </c>
      <c r="Q148" s="11">
        <f t="shared" si="161"/>
        <v>12.787332501418687</v>
      </c>
      <c r="R148" s="13">
        <f t="shared" si="119"/>
        <v>9.8504291632743657E-2</v>
      </c>
      <c r="S148" s="13">
        <f t="shared" si="120"/>
        <v>0.1118165733263464</v>
      </c>
      <c r="T148" s="8">
        <f t="shared" si="143"/>
        <v>111.8165733263464</v>
      </c>
      <c r="U148" s="13">
        <f t="shared" si="144"/>
        <v>4.3300147021561736E-3</v>
      </c>
      <c r="V148" s="11">
        <f t="shared" si="145"/>
        <v>33.764471717413002</v>
      </c>
      <c r="W148" s="13">
        <f t="shared" si="146"/>
        <v>0</v>
      </c>
      <c r="X148" s="8">
        <f t="shared" si="147"/>
        <v>0</v>
      </c>
      <c r="Y148" s="8">
        <f t="shared" si="148"/>
        <v>0</v>
      </c>
      <c r="Z148" s="8">
        <f t="shared" si="149"/>
        <v>12.076189919245412</v>
      </c>
      <c r="AA148" s="8">
        <f t="shared" si="150"/>
        <v>12.078605640373485</v>
      </c>
      <c r="AB148" s="13">
        <f t="shared" si="151"/>
        <v>54.112225377586995</v>
      </c>
      <c r="AC148" s="18">
        <f t="shared" si="152"/>
        <v>0.61577445632814831</v>
      </c>
      <c r="AD148" s="18">
        <f t="shared" si="153"/>
        <v>0</v>
      </c>
      <c r="AE148" s="18">
        <f t="shared" si="154"/>
        <v>0.38422554367185169</v>
      </c>
    </row>
    <row r="149" spans="4:31" x14ac:dyDescent="0.25">
      <c r="D149" s="15">
        <v>42587.612093298609</v>
      </c>
      <c r="E149" s="12">
        <f t="shared" si="157"/>
        <v>218.61209329860867</v>
      </c>
      <c r="F149" s="10">
        <f t="shared" si="158"/>
        <v>1.1666944425087422E-2</v>
      </c>
      <c r="G149" s="17">
        <v>5</v>
      </c>
      <c r="H149" s="8">
        <f t="shared" si="131"/>
        <v>5142.5</v>
      </c>
      <c r="I149" s="17">
        <v>41.31</v>
      </c>
      <c r="J149" s="10">
        <f t="shared" si="0"/>
        <v>0.28482253559999998</v>
      </c>
      <c r="K149" s="17">
        <v>41.11</v>
      </c>
      <c r="L149" s="10">
        <f t="shared" si="1"/>
        <v>0.28344358359999999</v>
      </c>
      <c r="M149" s="17">
        <v>25.24</v>
      </c>
      <c r="N149" s="11">
        <f t="shared" si="137"/>
        <v>2.0420585700202729E-4</v>
      </c>
      <c r="O149" s="13">
        <f t="shared" si="159"/>
        <v>0.21052507081609209</v>
      </c>
      <c r="P149" s="8">
        <f t="shared" si="160"/>
        <v>210.5250708160921</v>
      </c>
      <c r="Q149" s="11">
        <f t="shared" si="161"/>
        <v>17.502942463917421</v>
      </c>
      <c r="R149" s="13">
        <f t="shared" ref="R149:R174" si="162">R148+N149</f>
        <v>9.8708497489745681E-2</v>
      </c>
      <c r="S149" s="13">
        <f t="shared" ref="S149:S174" si="163">S148</f>
        <v>0.1118165733263464</v>
      </c>
      <c r="T149" s="8">
        <f t="shared" si="143"/>
        <v>111.8165733263464</v>
      </c>
      <c r="U149" s="13">
        <f t="shared" si="144"/>
        <v>4.1258088451541497E-3</v>
      </c>
      <c r="V149" s="11">
        <f t="shared" si="145"/>
        <v>33.620683973303052</v>
      </c>
      <c r="W149" s="13">
        <f t="shared" si="146"/>
        <v>0</v>
      </c>
      <c r="X149" s="8">
        <f t="shared" si="147"/>
        <v>0</v>
      </c>
      <c r="Y149" s="8">
        <f t="shared" si="148"/>
        <v>0</v>
      </c>
      <c r="Z149" s="8">
        <f t="shared" si="149"/>
        <v>12.076189919245412</v>
      </c>
      <c r="AA149" s="8">
        <f t="shared" si="150"/>
        <v>12.078605640373485</v>
      </c>
      <c r="AB149" s="13">
        <f t="shared" si="151"/>
        <v>54.256013121696945</v>
      </c>
      <c r="AC149" s="18">
        <f t="shared" si="152"/>
        <v>0.61741070062115477</v>
      </c>
      <c r="AD149" s="18">
        <f t="shared" si="153"/>
        <v>0</v>
      </c>
      <c r="AE149" s="18">
        <f t="shared" si="154"/>
        <v>0.38258929937884523</v>
      </c>
    </row>
    <row r="150" spans="4:31" x14ac:dyDescent="0.25">
      <c r="D150" s="15">
        <v>42587.612776192131</v>
      </c>
      <c r="E150" s="12">
        <f t="shared" si="157"/>
        <v>218.6127761921307</v>
      </c>
      <c r="F150" s="10">
        <f t="shared" si="158"/>
        <v>1.638944452861324E-2</v>
      </c>
      <c r="G150" s="17">
        <v>2</v>
      </c>
      <c r="H150" s="8">
        <f t="shared" si="131"/>
        <v>5144.5</v>
      </c>
      <c r="I150" s="17">
        <v>39.79</v>
      </c>
      <c r="J150" s="10">
        <f t="shared" si="0"/>
        <v>0.27434250039999997</v>
      </c>
      <c r="K150" s="17">
        <v>39.5</v>
      </c>
      <c r="L150" s="10">
        <f t="shared" si="1"/>
        <v>0.27234301999999999</v>
      </c>
      <c r="M150" s="17">
        <v>25.1</v>
      </c>
      <c r="N150" s="11">
        <f t="shared" si="137"/>
        <v>8.172068488963609E-5</v>
      </c>
      <c r="O150" s="13">
        <f t="shared" si="159"/>
        <v>0.21060679150098172</v>
      </c>
      <c r="P150" s="8">
        <f t="shared" si="160"/>
        <v>210.60679150098173</v>
      </c>
      <c r="Q150" s="11">
        <f t="shared" si="161"/>
        <v>4.9861778260370802</v>
      </c>
      <c r="R150" s="13">
        <f t="shared" si="162"/>
        <v>9.8790218174635319E-2</v>
      </c>
      <c r="S150" s="13">
        <f t="shared" si="163"/>
        <v>0.1118165733263464</v>
      </c>
      <c r="T150" s="8">
        <f t="shared" si="143"/>
        <v>111.8165733263464</v>
      </c>
      <c r="U150" s="13">
        <f t="shared" si="144"/>
        <v>4.0440881602645112E-3</v>
      </c>
      <c r="V150" s="11">
        <f t="shared" si="145"/>
        <v>34.213642427839083</v>
      </c>
      <c r="W150" s="13">
        <f t="shared" si="146"/>
        <v>0</v>
      </c>
      <c r="X150" s="8">
        <f t="shared" si="147"/>
        <v>0</v>
      </c>
      <c r="Y150" s="8">
        <f t="shared" si="148"/>
        <v>0</v>
      </c>
      <c r="Z150" s="8">
        <f t="shared" si="149"/>
        <v>12.076189919245412</v>
      </c>
      <c r="AA150" s="8">
        <f t="shared" si="150"/>
        <v>12.078605640373485</v>
      </c>
      <c r="AB150" s="13">
        <f t="shared" si="151"/>
        <v>53.663054667160914</v>
      </c>
      <c r="AC150" s="18">
        <f t="shared" si="152"/>
        <v>0.6106630818082287</v>
      </c>
      <c r="AD150" s="18">
        <f t="shared" si="153"/>
        <v>0</v>
      </c>
      <c r="AE150" s="18">
        <f t="shared" si="154"/>
        <v>0.38933691819177135</v>
      </c>
    </row>
    <row r="151" spans="4:31" x14ac:dyDescent="0.25">
      <c r="D151" s="15">
        <v>42587.613401203707</v>
      </c>
      <c r="E151" s="12">
        <f t="shared" si="157"/>
        <v>218.61340120370733</v>
      </c>
      <c r="F151" s="10">
        <f t="shared" si="158"/>
        <v>1.5000277839135379E-2</v>
      </c>
      <c r="G151" s="17">
        <v>3</v>
      </c>
      <c r="H151" s="8">
        <f t="shared" si="131"/>
        <v>5147.5</v>
      </c>
      <c r="I151" s="17">
        <v>38.31</v>
      </c>
      <c r="J151" s="10">
        <f t="shared" si="0"/>
        <v>0.26413825559999998</v>
      </c>
      <c r="K151" s="17">
        <v>38.03</v>
      </c>
      <c r="L151" s="10">
        <f t="shared" si="1"/>
        <v>0.26220772279999999</v>
      </c>
      <c r="M151" s="17">
        <v>25.33</v>
      </c>
      <c r="N151" s="11">
        <f t="shared" si="137"/>
        <v>1.2248656996281478E-4</v>
      </c>
      <c r="O151" s="13">
        <f t="shared" si="159"/>
        <v>0.21072927807094452</v>
      </c>
      <c r="P151" s="8">
        <f t="shared" si="160"/>
        <v>210.72927807094453</v>
      </c>
      <c r="Q151" s="11">
        <f t="shared" si="161"/>
        <v>8.165620082266086</v>
      </c>
      <c r="R151" s="13">
        <f t="shared" si="162"/>
        <v>9.8912704744598137E-2</v>
      </c>
      <c r="S151" s="13">
        <f t="shared" si="163"/>
        <v>0.1118165733263464</v>
      </c>
      <c r="T151" s="8">
        <f t="shared" si="143"/>
        <v>111.8165733263464</v>
      </c>
      <c r="U151" s="13">
        <f t="shared" si="144"/>
        <v>3.9216015903016932E-3</v>
      </c>
      <c r="V151" s="11">
        <f t="shared" si="145"/>
        <v>34.459101938798831</v>
      </c>
      <c r="W151" s="13">
        <f t="shared" si="146"/>
        <v>0</v>
      </c>
      <c r="X151" s="8">
        <f t="shared" si="147"/>
        <v>0</v>
      </c>
      <c r="Y151" s="8">
        <f t="shared" si="148"/>
        <v>0</v>
      </c>
      <c r="Z151" s="8">
        <f t="shared" si="149"/>
        <v>12.076189919245412</v>
      </c>
      <c r="AA151" s="8">
        <f t="shared" si="150"/>
        <v>12.078605640373485</v>
      </c>
      <c r="AB151" s="13">
        <f t="shared" si="151"/>
        <v>53.417595156201166</v>
      </c>
      <c r="AC151" s="18">
        <f t="shared" si="152"/>
        <v>0.60786985540038596</v>
      </c>
      <c r="AD151" s="18">
        <f t="shared" si="153"/>
        <v>0</v>
      </c>
      <c r="AE151" s="18">
        <f t="shared" si="154"/>
        <v>0.39213014459961404</v>
      </c>
    </row>
    <row r="152" spans="4:31" x14ac:dyDescent="0.25">
      <c r="D152" s="15">
        <v>42587.614003078706</v>
      </c>
      <c r="E152" s="12">
        <f t="shared" si="157"/>
        <v>218.61400307870645</v>
      </c>
      <c r="F152" s="10">
        <f t="shared" si="158"/>
        <v>1.4444999978877604E-2</v>
      </c>
      <c r="G152" s="17">
        <v>4</v>
      </c>
      <c r="H152" s="8">
        <f t="shared" si="131"/>
        <v>5151.5</v>
      </c>
      <c r="I152" s="17">
        <v>36.92</v>
      </c>
      <c r="J152" s="10">
        <f t="shared" si="0"/>
        <v>0.25455453919999999</v>
      </c>
      <c r="K152" s="17">
        <v>36.69</v>
      </c>
      <c r="L152" s="10">
        <f t="shared" si="1"/>
        <v>0.2529687444</v>
      </c>
      <c r="M152" s="17">
        <v>25.23</v>
      </c>
      <c r="N152" s="11">
        <f t="shared" si="137"/>
        <v>1.6337016065643789E-4</v>
      </c>
      <c r="O152" s="13">
        <f t="shared" si="159"/>
        <v>0.21089264823160095</v>
      </c>
      <c r="P152" s="8">
        <f t="shared" si="160"/>
        <v>210.89264823160096</v>
      </c>
      <c r="Q152" s="11">
        <f t="shared" si="161"/>
        <v>11.309806915564424</v>
      </c>
      <c r="R152" s="13">
        <f t="shared" si="162"/>
        <v>9.907607490525458E-2</v>
      </c>
      <c r="S152" s="13">
        <f t="shared" si="163"/>
        <v>0.1118165733263464</v>
      </c>
      <c r="T152" s="8">
        <f t="shared" si="143"/>
        <v>111.8165733263464</v>
      </c>
      <c r="U152" s="13">
        <f t="shared" si="144"/>
        <v>3.7582314296452507E-3</v>
      </c>
      <c r="V152" s="11">
        <f t="shared" si="145"/>
        <v>34.266872181083066</v>
      </c>
      <c r="W152" s="13">
        <f t="shared" si="146"/>
        <v>0</v>
      </c>
      <c r="X152" s="8">
        <f t="shared" si="147"/>
        <v>0</v>
      </c>
      <c r="Y152" s="8">
        <f t="shared" si="148"/>
        <v>0</v>
      </c>
      <c r="Z152" s="8">
        <f t="shared" si="149"/>
        <v>12.076189919245412</v>
      </c>
      <c r="AA152" s="8">
        <f t="shared" si="150"/>
        <v>12.078605640373485</v>
      </c>
      <c r="AB152" s="13">
        <f t="shared" si="151"/>
        <v>53.609824913916931</v>
      </c>
      <c r="AC152" s="18">
        <f t="shared" si="152"/>
        <v>0.61005734951509938</v>
      </c>
      <c r="AD152" s="18">
        <f t="shared" si="153"/>
        <v>0</v>
      </c>
      <c r="AE152" s="18">
        <f t="shared" si="154"/>
        <v>0.38994265048490062</v>
      </c>
    </row>
    <row r="153" spans="4:31" x14ac:dyDescent="0.25">
      <c r="D153" s="15">
        <v>42587.614570196762</v>
      </c>
      <c r="E153" s="12">
        <f t="shared" si="157"/>
        <v>218.61457019676163</v>
      </c>
      <c r="F153" s="10">
        <f t="shared" si="158"/>
        <v>1.3610833324491978E-2</v>
      </c>
      <c r="G153" s="17">
        <v>3</v>
      </c>
      <c r="H153" s="8">
        <f t="shared" si="131"/>
        <v>5154.5</v>
      </c>
      <c r="I153" s="17">
        <v>35.75</v>
      </c>
      <c r="J153" s="10">
        <f t="shared" si="0"/>
        <v>0.24648766999999999</v>
      </c>
      <c r="K153" s="17">
        <v>35.24</v>
      </c>
      <c r="L153" s="10">
        <f t="shared" si="1"/>
        <v>0.24297134240000001</v>
      </c>
      <c r="M153" s="17">
        <v>25.3</v>
      </c>
      <c r="N153" s="11">
        <f t="shared" si="137"/>
        <v>1.2249888223320806E-4</v>
      </c>
      <c r="O153" s="13">
        <f t="shared" si="159"/>
        <v>0.21101514711383415</v>
      </c>
      <c r="P153" s="8">
        <f t="shared" si="160"/>
        <v>211.01514711383416</v>
      </c>
      <c r="Q153" s="11">
        <f t="shared" si="161"/>
        <v>9.0001015597463656</v>
      </c>
      <c r="R153" s="13">
        <f t="shared" si="162"/>
        <v>9.9198573787487782E-2</v>
      </c>
      <c r="S153" s="13">
        <f t="shared" si="163"/>
        <v>0.1118165733263464</v>
      </c>
      <c r="T153" s="8">
        <f t="shared" si="143"/>
        <v>111.8165733263464</v>
      </c>
      <c r="U153" s="13">
        <f t="shared" si="144"/>
        <v>3.6357325474120489E-3</v>
      </c>
      <c r="V153" s="11">
        <f t="shared" si="145"/>
        <v>34.23485704389914</v>
      </c>
      <c r="W153" s="13">
        <f t="shared" si="146"/>
        <v>0</v>
      </c>
      <c r="X153" s="8">
        <f t="shared" si="147"/>
        <v>0</v>
      </c>
      <c r="Y153" s="8">
        <f t="shared" si="148"/>
        <v>0</v>
      </c>
      <c r="Z153" s="8">
        <f t="shared" si="149"/>
        <v>12.076189919245412</v>
      </c>
      <c r="AA153" s="8">
        <f t="shared" si="150"/>
        <v>12.078605640373485</v>
      </c>
      <c r="AB153" s="13">
        <f t="shared" si="151"/>
        <v>53.641840051100857</v>
      </c>
      <c r="AC153" s="18">
        <f t="shared" si="152"/>
        <v>0.6104216683646041</v>
      </c>
      <c r="AD153" s="18">
        <f t="shared" si="153"/>
        <v>0</v>
      </c>
      <c r="AE153" s="18">
        <f t="shared" si="154"/>
        <v>0.3895783316353959</v>
      </c>
    </row>
    <row r="154" spans="4:31" x14ac:dyDescent="0.25">
      <c r="D154" s="15">
        <v>42587.615299375</v>
      </c>
      <c r="E154" s="12">
        <f t="shared" si="157"/>
        <v>218.61529937500018</v>
      </c>
      <c r="F154" s="10">
        <f t="shared" si="158"/>
        <v>1.7500277725048363E-2</v>
      </c>
      <c r="G154" s="17">
        <v>3</v>
      </c>
      <c r="H154" s="8">
        <f t="shared" si="131"/>
        <v>5157.5</v>
      </c>
      <c r="I154" s="17">
        <v>34.18</v>
      </c>
      <c r="J154" s="10">
        <f t="shared" si="0"/>
        <v>0.23566289679999999</v>
      </c>
      <c r="K154" s="17">
        <v>33.96</v>
      </c>
      <c r="L154" s="10">
        <f t="shared" si="1"/>
        <v>0.23414604959999999</v>
      </c>
      <c r="M154" s="17">
        <v>25.02</v>
      </c>
      <c r="N154" s="11">
        <f t="shared" si="137"/>
        <v>1.2261391623067698E-4</v>
      </c>
      <c r="O154" s="13">
        <f t="shared" si="159"/>
        <v>0.21113776103006482</v>
      </c>
      <c r="P154" s="8">
        <f t="shared" si="160"/>
        <v>211.13776103006481</v>
      </c>
      <c r="Q154" s="11">
        <f t="shared" si="161"/>
        <v>7.0063983073353269</v>
      </c>
      <c r="R154" s="13">
        <f t="shared" si="162"/>
        <v>9.9321187703718464E-2</v>
      </c>
      <c r="S154" s="13">
        <f t="shared" si="163"/>
        <v>0.1118165733263464</v>
      </c>
      <c r="T154" s="8">
        <f t="shared" si="143"/>
        <v>111.8165733263464</v>
      </c>
      <c r="U154" s="13">
        <f t="shared" si="144"/>
        <v>3.5131186311813667E-3</v>
      </c>
      <c r="V154" s="11">
        <f t="shared" si="145"/>
        <v>34.599784489020088</v>
      </c>
      <c r="W154" s="13">
        <f t="shared" si="146"/>
        <v>0</v>
      </c>
      <c r="X154" s="8">
        <f t="shared" si="147"/>
        <v>0</v>
      </c>
      <c r="Y154" s="8">
        <f t="shared" si="148"/>
        <v>0</v>
      </c>
      <c r="Z154" s="8">
        <f t="shared" si="149"/>
        <v>12.076189919245412</v>
      </c>
      <c r="AA154" s="8">
        <f t="shared" si="150"/>
        <v>12.078605640373485</v>
      </c>
      <c r="AB154" s="13">
        <f t="shared" si="151"/>
        <v>53.276912605979909</v>
      </c>
      <c r="AC154" s="18">
        <f t="shared" si="152"/>
        <v>0.60626894691301791</v>
      </c>
      <c r="AD154" s="18">
        <f t="shared" si="153"/>
        <v>0</v>
      </c>
      <c r="AE154" s="18">
        <f t="shared" si="154"/>
        <v>0.39373105308698209</v>
      </c>
    </row>
    <row r="155" spans="4:31" x14ac:dyDescent="0.25">
      <c r="D155" s="15">
        <v>42587.61584337963</v>
      </c>
      <c r="E155" s="12">
        <f t="shared" si="157"/>
        <v>218.61584337962995</v>
      </c>
      <c r="F155" s="10">
        <f t="shared" si="158"/>
        <v>1.3056111114565283E-2</v>
      </c>
      <c r="G155" s="17">
        <v>4</v>
      </c>
      <c r="H155" s="8">
        <f t="shared" si="131"/>
        <v>5161.5</v>
      </c>
      <c r="I155" s="17">
        <v>32.86</v>
      </c>
      <c r="J155" s="10">
        <f t="shared" si="0"/>
        <v>0.22656181359999999</v>
      </c>
      <c r="K155" s="17">
        <v>32.64</v>
      </c>
      <c r="L155" s="10">
        <f t="shared" si="1"/>
        <v>0.22504496639999999</v>
      </c>
      <c r="M155" s="17">
        <v>25.14</v>
      </c>
      <c r="N155" s="11">
        <f t="shared" si="137"/>
        <v>1.6341945266910705E-4</v>
      </c>
      <c r="O155" s="13">
        <f t="shared" si="159"/>
        <v>0.21130118048273391</v>
      </c>
      <c r="P155" s="8">
        <f t="shared" si="160"/>
        <v>211.30118048273391</v>
      </c>
      <c r="Q155" s="11">
        <f t="shared" si="161"/>
        <v>12.516702043596867</v>
      </c>
      <c r="R155" s="13">
        <f t="shared" si="162"/>
        <v>9.9484607156387572E-2</v>
      </c>
      <c r="S155" s="13">
        <f t="shared" si="163"/>
        <v>0.1118165733263464</v>
      </c>
      <c r="T155" s="8">
        <f t="shared" si="143"/>
        <v>111.8165733263464</v>
      </c>
      <c r="U155" s="13">
        <f t="shared" si="144"/>
        <v>3.3496991785122582E-3</v>
      </c>
      <c r="V155" s="11">
        <f t="shared" si="145"/>
        <v>34.315543710334005</v>
      </c>
      <c r="W155" s="13">
        <f t="shared" si="146"/>
        <v>0</v>
      </c>
      <c r="X155" s="8">
        <f t="shared" si="147"/>
        <v>0</v>
      </c>
      <c r="Y155" s="8">
        <f t="shared" si="148"/>
        <v>0</v>
      </c>
      <c r="Z155" s="8">
        <f t="shared" si="149"/>
        <v>12.076189919245412</v>
      </c>
      <c r="AA155" s="8">
        <f t="shared" si="150"/>
        <v>12.078605640373485</v>
      </c>
      <c r="AB155" s="13">
        <f t="shared" si="151"/>
        <v>53.561153384665992</v>
      </c>
      <c r="AC155" s="18">
        <f t="shared" si="152"/>
        <v>0.60950348790149866</v>
      </c>
      <c r="AD155" s="18">
        <f t="shared" si="153"/>
        <v>0</v>
      </c>
      <c r="AE155" s="18">
        <f t="shared" si="154"/>
        <v>0.39049651209850134</v>
      </c>
    </row>
    <row r="156" spans="4:31" x14ac:dyDescent="0.25">
      <c r="D156" s="15">
        <v>42587.616537835645</v>
      </c>
      <c r="E156" s="12">
        <f t="shared" ref="E156:E169" si="164">D156-(115*365+29)-365</f>
        <v>218.61653783564543</v>
      </c>
      <c r="F156" s="10">
        <f t="shared" ref="F156:F169" si="165">(E156-E155)*24</f>
        <v>1.6666944371536374E-2</v>
      </c>
      <c r="G156" s="17">
        <v>2</v>
      </c>
      <c r="H156" s="8">
        <f t="shared" si="131"/>
        <v>5163.5</v>
      </c>
      <c r="I156" s="17">
        <v>31.56</v>
      </c>
      <c r="J156" s="10">
        <f t="shared" si="0"/>
        <v>0.21759862559999998</v>
      </c>
      <c r="K156" s="17">
        <v>31.28</v>
      </c>
      <c r="L156" s="10">
        <f t="shared" si="1"/>
        <v>0.21566809279999999</v>
      </c>
      <c r="M156" s="17">
        <v>25.32</v>
      </c>
      <c r="N156" s="11">
        <f t="shared" si="137"/>
        <v>8.1660449185291556E-5</v>
      </c>
      <c r="O156" s="13">
        <f t="shared" ref="O156:O169" si="166">O155+N156</f>
        <v>0.2113828409319192</v>
      </c>
      <c r="P156" s="8">
        <f t="shared" ref="P156:P169" si="167">O156*1000</f>
        <v>211.38284093191919</v>
      </c>
      <c r="Q156" s="11">
        <f t="shared" ref="Q156:Q169" si="168">N156/F156*1000</f>
        <v>4.8995453134619193</v>
      </c>
      <c r="R156" s="13">
        <f t="shared" si="162"/>
        <v>9.956626760557287E-2</v>
      </c>
      <c r="S156" s="13">
        <f t="shared" si="163"/>
        <v>0.1118165733263464</v>
      </c>
      <c r="T156" s="8">
        <f t="shared" si="143"/>
        <v>111.8165733263464</v>
      </c>
      <c r="U156" s="13">
        <f t="shared" si="144"/>
        <v>3.2680387293269608E-3</v>
      </c>
      <c r="V156" s="11">
        <f t="shared" si="145"/>
        <v>34.858029807505623</v>
      </c>
      <c r="W156" s="13">
        <f t="shared" si="146"/>
        <v>0</v>
      </c>
      <c r="X156" s="8">
        <f t="shared" si="147"/>
        <v>0</v>
      </c>
      <c r="Y156" s="8">
        <f t="shared" si="148"/>
        <v>0</v>
      </c>
      <c r="Z156" s="8">
        <f t="shared" si="149"/>
        <v>12.076189919245412</v>
      </c>
      <c r="AA156" s="8">
        <f t="shared" si="150"/>
        <v>12.078605640373485</v>
      </c>
      <c r="AB156" s="13">
        <f t="shared" si="151"/>
        <v>53.018667287494374</v>
      </c>
      <c r="AC156" s="18">
        <f t="shared" si="152"/>
        <v>0.60333022337170916</v>
      </c>
      <c r="AD156" s="18">
        <f t="shared" si="153"/>
        <v>0</v>
      </c>
      <c r="AE156" s="18">
        <f t="shared" si="154"/>
        <v>0.39666977662829084</v>
      </c>
    </row>
    <row r="157" spans="4:31" x14ac:dyDescent="0.25">
      <c r="D157" s="15">
        <v>42587.617070266206</v>
      </c>
      <c r="E157" s="12">
        <f t="shared" si="164"/>
        <v>218.6170702662057</v>
      </c>
      <c r="F157" s="10">
        <f t="shared" si="165"/>
        <v>1.2778333446476609E-2</v>
      </c>
      <c r="G157" s="17">
        <v>3</v>
      </c>
      <c r="H157" s="8">
        <f t="shared" si="131"/>
        <v>5166.5</v>
      </c>
      <c r="I157" s="17">
        <v>30.34</v>
      </c>
      <c r="J157" s="10">
        <f t="shared" si="0"/>
        <v>0.20918701839999998</v>
      </c>
      <c r="K157" s="17">
        <v>30.09</v>
      </c>
      <c r="L157" s="10">
        <f t="shared" si="1"/>
        <v>0.20746332839999998</v>
      </c>
      <c r="M157" s="17">
        <v>25.33</v>
      </c>
      <c r="N157" s="11">
        <f t="shared" si="137"/>
        <v>1.2248656996281478E-4</v>
      </c>
      <c r="O157" s="13">
        <f t="shared" si="166"/>
        <v>0.211505327501882</v>
      </c>
      <c r="P157" s="8">
        <f t="shared" si="167"/>
        <v>211.50532750188199</v>
      </c>
      <c r="Q157" s="11">
        <f t="shared" si="168"/>
        <v>9.5854886300989612</v>
      </c>
      <c r="R157" s="13">
        <f t="shared" si="162"/>
        <v>9.9688754175535688E-2</v>
      </c>
      <c r="S157" s="13">
        <f t="shared" si="163"/>
        <v>0.1118165733263464</v>
      </c>
      <c r="T157" s="8">
        <f t="shared" si="143"/>
        <v>111.8165733263464</v>
      </c>
      <c r="U157" s="13">
        <f t="shared" si="144"/>
        <v>3.1455521593641428E-3</v>
      </c>
      <c r="V157" s="11">
        <f t="shared" si="145"/>
        <v>34.900685029549884</v>
      </c>
      <c r="W157" s="13">
        <f t="shared" si="146"/>
        <v>0</v>
      </c>
      <c r="X157" s="8">
        <f t="shared" si="147"/>
        <v>0</v>
      </c>
      <c r="Y157" s="8">
        <f t="shared" si="148"/>
        <v>0</v>
      </c>
      <c r="Z157" s="8">
        <f t="shared" si="149"/>
        <v>12.076189919245412</v>
      </c>
      <c r="AA157" s="8">
        <f t="shared" si="150"/>
        <v>12.078605640373485</v>
      </c>
      <c r="AB157" s="13">
        <f t="shared" si="151"/>
        <v>52.976012065450114</v>
      </c>
      <c r="AC157" s="18">
        <f t="shared" si="152"/>
        <v>0.60284482481379398</v>
      </c>
      <c r="AD157" s="18">
        <f t="shared" si="153"/>
        <v>0</v>
      </c>
      <c r="AE157" s="18">
        <f t="shared" si="154"/>
        <v>0.39715517518620602</v>
      </c>
    </row>
    <row r="158" spans="4:31" x14ac:dyDescent="0.25">
      <c r="D158" s="15">
        <v>42587.617787870367</v>
      </c>
      <c r="E158" s="12">
        <f t="shared" si="164"/>
        <v>218.61778787036747</v>
      </c>
      <c r="F158" s="10">
        <f t="shared" si="165"/>
        <v>1.7222499882336706E-2</v>
      </c>
      <c r="G158" s="17">
        <v>2</v>
      </c>
      <c r="H158" s="8">
        <f t="shared" si="131"/>
        <v>5168.5</v>
      </c>
      <c r="I158" s="17">
        <v>29.18</v>
      </c>
      <c r="J158" s="10">
        <f t="shared" si="0"/>
        <v>0.20118909679999999</v>
      </c>
      <c r="K158" s="17">
        <v>28.99</v>
      </c>
      <c r="L158" s="10">
        <f t="shared" si="1"/>
        <v>0.19987909239999999</v>
      </c>
      <c r="M158" s="17">
        <v>25.19</v>
      </c>
      <c r="N158" s="11">
        <f t="shared" si="137"/>
        <v>8.169603227302396E-5</v>
      </c>
      <c r="O158" s="13">
        <f t="shared" si="166"/>
        <v>0.21158702353415504</v>
      </c>
      <c r="P158" s="8">
        <f t="shared" si="167"/>
        <v>211.58702353415504</v>
      </c>
      <c r="Q158" s="11">
        <f t="shared" si="168"/>
        <v>4.7435641069047669</v>
      </c>
      <c r="R158" s="13">
        <f t="shared" si="162"/>
        <v>9.9770450207808711E-2</v>
      </c>
      <c r="S158" s="13">
        <f t="shared" si="163"/>
        <v>0.1118165733263464</v>
      </c>
      <c r="T158" s="8">
        <f t="shared" si="143"/>
        <v>111.8165733263464</v>
      </c>
      <c r="U158" s="13">
        <f t="shared" si="144"/>
        <v>3.0638561270911191E-3</v>
      </c>
      <c r="V158" s="11">
        <f t="shared" si="145"/>
        <v>35.345629193625676</v>
      </c>
      <c r="W158" s="13">
        <f t="shared" si="146"/>
        <v>0</v>
      </c>
      <c r="X158" s="8">
        <f t="shared" si="147"/>
        <v>0</v>
      </c>
      <c r="Y158" s="8">
        <f t="shared" si="148"/>
        <v>0</v>
      </c>
      <c r="Z158" s="8">
        <f t="shared" si="149"/>
        <v>12.076189919245412</v>
      </c>
      <c r="AA158" s="8">
        <f t="shared" si="150"/>
        <v>12.078605640373485</v>
      </c>
      <c r="AB158" s="13">
        <f t="shared" si="151"/>
        <v>52.531067901374321</v>
      </c>
      <c r="AC158" s="18">
        <f t="shared" si="152"/>
        <v>0.59778154662077343</v>
      </c>
      <c r="AD158" s="18">
        <f t="shared" si="153"/>
        <v>0</v>
      </c>
      <c r="AE158" s="18">
        <f t="shared" si="154"/>
        <v>0.40221845337922663</v>
      </c>
    </row>
    <row r="159" spans="4:31" x14ac:dyDescent="0.25">
      <c r="D159" s="15">
        <v>42587.61842446759</v>
      </c>
      <c r="E159" s="12">
        <f t="shared" si="164"/>
        <v>218.61842446758965</v>
      </c>
      <c r="F159" s="10">
        <f t="shared" si="165"/>
        <v>1.5278333332389593E-2</v>
      </c>
      <c r="G159" s="17">
        <v>3</v>
      </c>
      <c r="H159" s="8">
        <f t="shared" si="131"/>
        <v>5171.5</v>
      </c>
      <c r="I159" s="17">
        <v>28.2</v>
      </c>
      <c r="J159" s="10">
        <f t="shared" si="0"/>
        <v>0.19443223199999998</v>
      </c>
      <c r="K159" s="17">
        <v>27.8</v>
      </c>
      <c r="L159" s="10">
        <f t="shared" si="1"/>
        <v>0.191674328</v>
      </c>
      <c r="M159" s="17">
        <v>25.08</v>
      </c>
      <c r="N159" s="11">
        <f t="shared" si="137"/>
        <v>1.2258924790430525E-4</v>
      </c>
      <c r="O159" s="13">
        <f t="shared" si="166"/>
        <v>0.21170961278205935</v>
      </c>
      <c r="P159" s="8">
        <f t="shared" si="167"/>
        <v>211.70961278205937</v>
      </c>
      <c r="Q159" s="11">
        <f t="shared" si="168"/>
        <v>8.0237317276237086</v>
      </c>
      <c r="R159" s="13">
        <f t="shared" si="162"/>
        <v>9.9893039455713012E-2</v>
      </c>
      <c r="S159" s="13">
        <f t="shared" si="163"/>
        <v>0.1118165733263464</v>
      </c>
      <c r="T159" s="8">
        <f t="shared" si="143"/>
        <v>111.8165733263464</v>
      </c>
      <c r="U159" s="13">
        <f t="shared" si="144"/>
        <v>2.9412668791868185E-3</v>
      </c>
      <c r="V159" s="11">
        <f t="shared" si="145"/>
        <v>35.110576541864248</v>
      </c>
      <c r="W159" s="13">
        <f t="shared" si="146"/>
        <v>0</v>
      </c>
      <c r="X159" s="8">
        <f t="shared" si="147"/>
        <v>0</v>
      </c>
      <c r="Y159" s="8">
        <f t="shared" si="148"/>
        <v>0</v>
      </c>
      <c r="Z159" s="8">
        <f t="shared" si="149"/>
        <v>12.076189919245412</v>
      </c>
      <c r="AA159" s="8">
        <f t="shared" si="150"/>
        <v>12.078605640373485</v>
      </c>
      <c r="AB159" s="13">
        <f t="shared" si="151"/>
        <v>52.76612055313575</v>
      </c>
      <c r="AC159" s="18">
        <f t="shared" si="152"/>
        <v>0.60045634733053743</v>
      </c>
      <c r="AD159" s="18">
        <f t="shared" si="153"/>
        <v>0</v>
      </c>
      <c r="AE159" s="18">
        <f t="shared" si="154"/>
        <v>0.39954365266946257</v>
      </c>
    </row>
    <row r="160" spans="4:31" x14ac:dyDescent="0.25">
      <c r="D160" s="15">
        <v>42587.619361979167</v>
      </c>
      <c r="E160" s="12">
        <f t="shared" si="164"/>
        <v>218.61936197916657</v>
      </c>
      <c r="F160" s="10">
        <f t="shared" si="165"/>
        <v>2.2500277846120298E-2</v>
      </c>
      <c r="G160" s="17">
        <v>5</v>
      </c>
      <c r="H160" s="8">
        <f t="shared" si="131"/>
        <v>5176.5</v>
      </c>
      <c r="I160" s="17">
        <v>27.32</v>
      </c>
      <c r="J160" s="10">
        <f t="shared" si="0"/>
        <v>0.18836484319999999</v>
      </c>
      <c r="K160" s="17">
        <v>26.75</v>
      </c>
      <c r="L160" s="10">
        <f t="shared" si="1"/>
        <v>0.18443482999999999</v>
      </c>
      <c r="M160" s="17">
        <v>25.09</v>
      </c>
      <c r="N160" s="11">
        <f t="shared" si="137"/>
        <v>2.0430856246926945E-4</v>
      </c>
      <c r="O160" s="13">
        <f t="shared" si="166"/>
        <v>0.21191392134452863</v>
      </c>
      <c r="P160" s="8">
        <f t="shared" si="167"/>
        <v>211.91392134452863</v>
      </c>
      <c r="Q160" s="11">
        <f t="shared" si="168"/>
        <v>9.0802684245296188</v>
      </c>
      <c r="R160" s="13">
        <f t="shared" si="162"/>
        <v>0.10009734801818228</v>
      </c>
      <c r="S160" s="13">
        <f t="shared" si="163"/>
        <v>0.1118165733263464</v>
      </c>
      <c r="T160" s="8">
        <f t="shared" si="143"/>
        <v>111.8165733263464</v>
      </c>
      <c r="U160" s="13">
        <f t="shared" si="144"/>
        <v>2.7369583167175526E-3</v>
      </c>
      <c r="V160" s="11">
        <f t="shared" si="145"/>
        <v>33.724081099923772</v>
      </c>
      <c r="W160" s="13">
        <f t="shared" si="146"/>
        <v>0</v>
      </c>
      <c r="X160" s="8">
        <f t="shared" si="147"/>
        <v>0</v>
      </c>
      <c r="Y160" s="8">
        <f t="shared" si="148"/>
        <v>0</v>
      </c>
      <c r="Z160" s="8">
        <f t="shared" si="149"/>
        <v>12.076189919245412</v>
      </c>
      <c r="AA160" s="8">
        <f t="shared" si="150"/>
        <v>12.078605640373485</v>
      </c>
      <c r="AB160" s="13">
        <f t="shared" si="151"/>
        <v>54.152615995076225</v>
      </c>
      <c r="AC160" s="18">
        <f t="shared" si="152"/>
        <v>0.61623408463490603</v>
      </c>
      <c r="AD160" s="18">
        <f t="shared" si="153"/>
        <v>0</v>
      </c>
      <c r="AE160" s="18">
        <f t="shared" si="154"/>
        <v>0.38376591536509402</v>
      </c>
    </row>
    <row r="161" spans="4:31" x14ac:dyDescent="0.25">
      <c r="D161" s="15">
        <v>42587.619929120374</v>
      </c>
      <c r="E161" s="12">
        <f t="shared" si="164"/>
        <v>218.61992912037385</v>
      </c>
      <c r="F161" s="10">
        <f t="shared" si="165"/>
        <v>1.3611388974823058E-2</v>
      </c>
      <c r="G161" s="17">
        <v>2</v>
      </c>
      <c r="H161" s="8">
        <f t="shared" si="131"/>
        <v>5178.5</v>
      </c>
      <c r="I161" s="17">
        <v>26.07</v>
      </c>
      <c r="J161" s="10">
        <f t="shared" si="0"/>
        <v>0.17974639319999999</v>
      </c>
      <c r="K161" s="17">
        <v>25.74</v>
      </c>
      <c r="L161" s="10">
        <f t="shared" si="1"/>
        <v>0.17747112239999999</v>
      </c>
      <c r="M161" s="17">
        <v>25.14</v>
      </c>
      <c r="N161" s="11">
        <f t="shared" si="137"/>
        <v>8.1709726334553524E-5</v>
      </c>
      <c r="O161" s="13">
        <f t="shared" si="166"/>
        <v>0.21199563107086319</v>
      </c>
      <c r="P161" s="8">
        <f t="shared" si="167"/>
        <v>211.9956310708632</v>
      </c>
      <c r="Q161" s="11">
        <f t="shared" si="168"/>
        <v>6.0030410184950069</v>
      </c>
      <c r="R161" s="13">
        <f t="shared" si="162"/>
        <v>0.10017905774451683</v>
      </c>
      <c r="S161" s="13">
        <f t="shared" si="163"/>
        <v>0.1118165733263464</v>
      </c>
      <c r="T161" s="8">
        <f t="shared" si="143"/>
        <v>111.8165733263464</v>
      </c>
      <c r="U161" s="13">
        <f t="shared" si="144"/>
        <v>2.6552485903830053E-3</v>
      </c>
      <c r="V161" s="11">
        <f t="shared" si="145"/>
        <v>34.285997771129814</v>
      </c>
      <c r="W161" s="13">
        <f t="shared" si="146"/>
        <v>0</v>
      </c>
      <c r="X161" s="8">
        <f t="shared" si="147"/>
        <v>0</v>
      </c>
      <c r="Y161" s="8">
        <f t="shared" si="148"/>
        <v>0</v>
      </c>
      <c r="Z161" s="8">
        <f t="shared" si="149"/>
        <v>12.076189919245412</v>
      </c>
      <c r="AA161" s="8">
        <f t="shared" si="150"/>
        <v>12.078605640373485</v>
      </c>
      <c r="AB161" s="13">
        <f t="shared" si="151"/>
        <v>53.590699323870183</v>
      </c>
      <c r="AC161" s="18">
        <f t="shared" si="152"/>
        <v>0.6098397083123801</v>
      </c>
      <c r="AD161" s="18">
        <f t="shared" si="153"/>
        <v>0</v>
      </c>
      <c r="AE161" s="18">
        <f t="shared" si="154"/>
        <v>0.39016029168761984</v>
      </c>
    </row>
    <row r="162" spans="4:31" x14ac:dyDescent="0.25">
      <c r="D162" s="15">
        <v>42587.62056570602</v>
      </c>
      <c r="E162" s="12">
        <f t="shared" si="164"/>
        <v>218.62056570601999</v>
      </c>
      <c r="F162" s="10">
        <f t="shared" si="165"/>
        <v>1.5278055507224053E-2</v>
      </c>
      <c r="G162" s="17">
        <v>3</v>
      </c>
      <c r="H162" s="8">
        <f t="shared" si="131"/>
        <v>5181.5</v>
      </c>
      <c r="I162" s="17">
        <v>24.96</v>
      </c>
      <c r="J162" s="10">
        <f t="shared" si="0"/>
        <v>0.17209320959999999</v>
      </c>
      <c r="K162" s="17">
        <v>24.73</v>
      </c>
      <c r="L162" s="10">
        <f t="shared" si="1"/>
        <v>0.17050741480000001</v>
      </c>
      <c r="M162" s="17">
        <v>25.24</v>
      </c>
      <c r="N162" s="11">
        <f t="shared" si="137"/>
        <v>1.2252351420121636E-4</v>
      </c>
      <c r="O162" s="13">
        <f t="shared" si="166"/>
        <v>0.21211815458506442</v>
      </c>
      <c r="P162" s="8">
        <f t="shared" si="167"/>
        <v>212.11815458506442</v>
      </c>
      <c r="Q162" s="11">
        <f t="shared" si="168"/>
        <v>8.0195751444470496</v>
      </c>
      <c r="R162" s="13">
        <f t="shared" si="162"/>
        <v>0.10030158125871805</v>
      </c>
      <c r="S162" s="13">
        <f t="shared" si="163"/>
        <v>0.1118165733263464</v>
      </c>
      <c r="T162" s="8">
        <f t="shared" si="143"/>
        <v>111.8165733263464</v>
      </c>
      <c r="U162" s="13">
        <f t="shared" si="144"/>
        <v>2.5327250761817827E-3</v>
      </c>
      <c r="V162" s="11">
        <f t="shared" si="145"/>
        <v>34.158288799327295</v>
      </c>
      <c r="W162" s="13">
        <f t="shared" si="146"/>
        <v>0</v>
      </c>
      <c r="X162" s="8">
        <f t="shared" si="147"/>
        <v>0</v>
      </c>
      <c r="Y162" s="8">
        <f t="shared" si="148"/>
        <v>0</v>
      </c>
      <c r="Z162" s="8">
        <f t="shared" si="149"/>
        <v>12.076189919245412</v>
      </c>
      <c r="AA162" s="8">
        <f t="shared" si="150"/>
        <v>12.078605640373485</v>
      </c>
      <c r="AB162" s="13">
        <f t="shared" si="151"/>
        <v>53.718408295672702</v>
      </c>
      <c r="AC162" s="18">
        <f t="shared" si="152"/>
        <v>0.61129298291218059</v>
      </c>
      <c r="AD162" s="18">
        <f t="shared" si="153"/>
        <v>0</v>
      </c>
      <c r="AE162" s="18">
        <f t="shared" si="154"/>
        <v>0.38870701708781941</v>
      </c>
    </row>
    <row r="163" spans="4:31" x14ac:dyDescent="0.25">
      <c r="D163" s="15">
        <v>42587.621086585648</v>
      </c>
      <c r="E163" s="12">
        <f t="shared" si="164"/>
        <v>218.6210865856483</v>
      </c>
      <c r="F163" s="10">
        <f t="shared" si="165"/>
        <v>1.2501111079473048E-2</v>
      </c>
      <c r="G163" s="17">
        <v>1</v>
      </c>
      <c r="H163" s="8">
        <f t="shared" si="131"/>
        <v>5182.5</v>
      </c>
      <c r="I163" s="17">
        <v>23.9</v>
      </c>
      <c r="J163" s="10">
        <f t="shared" si="0"/>
        <v>0.16478476399999997</v>
      </c>
      <c r="K163" s="17">
        <v>23.64</v>
      </c>
      <c r="L163" s="10">
        <f t="shared" si="1"/>
        <v>0.16299212639999999</v>
      </c>
      <c r="M163" s="17">
        <v>25.34</v>
      </c>
      <c r="N163" s="11">
        <f t="shared" si="137"/>
        <v>4.0827488807554641E-5</v>
      </c>
      <c r="O163" s="13">
        <f t="shared" si="166"/>
        <v>0.21215898207387196</v>
      </c>
      <c r="P163" s="8">
        <f t="shared" si="167"/>
        <v>212.15898207387195</v>
      </c>
      <c r="Q163" s="11">
        <f t="shared" si="168"/>
        <v>3.2659088098652123</v>
      </c>
      <c r="R163" s="13">
        <f t="shared" si="162"/>
        <v>0.1003424087475256</v>
      </c>
      <c r="S163" s="13">
        <f t="shared" si="163"/>
        <v>0.1118165733263464</v>
      </c>
      <c r="T163" s="8">
        <f t="shared" si="143"/>
        <v>111.8165733263464</v>
      </c>
      <c r="U163" s="13">
        <f t="shared" si="144"/>
        <v>2.4918975873742255E-3</v>
      </c>
      <c r="V163" s="11">
        <f t="shared" si="145"/>
        <v>35.098206551456634</v>
      </c>
      <c r="W163" s="13">
        <f t="shared" si="146"/>
        <v>0</v>
      </c>
      <c r="X163" s="8">
        <f t="shared" si="147"/>
        <v>0</v>
      </c>
      <c r="Y163" s="8">
        <f t="shared" si="148"/>
        <v>0</v>
      </c>
      <c r="Z163" s="8">
        <f t="shared" si="149"/>
        <v>12.076189919245412</v>
      </c>
      <c r="AA163" s="8">
        <f t="shared" si="150"/>
        <v>12.078605640373485</v>
      </c>
      <c r="AB163" s="13">
        <f t="shared" si="151"/>
        <v>52.778490543543363</v>
      </c>
      <c r="AC163" s="18">
        <f t="shared" si="152"/>
        <v>0.60059711263939108</v>
      </c>
      <c r="AD163" s="18">
        <f t="shared" si="153"/>
        <v>0</v>
      </c>
      <c r="AE163" s="18">
        <f t="shared" si="154"/>
        <v>0.39940288736060892</v>
      </c>
    </row>
    <row r="164" spans="4:31" x14ac:dyDescent="0.25">
      <c r="D164" s="15">
        <v>42587.621827303243</v>
      </c>
      <c r="E164" s="12">
        <f t="shared" si="164"/>
        <v>218.62182730324275</v>
      </c>
      <c r="F164" s="10">
        <f t="shared" si="165"/>
        <v>1.7777222266886383E-2</v>
      </c>
      <c r="G164" s="17">
        <v>3</v>
      </c>
      <c r="H164" s="8">
        <f t="shared" si="131"/>
        <v>5185.5</v>
      </c>
      <c r="I164" s="17">
        <v>22.96</v>
      </c>
      <c r="J164" s="10">
        <f t="shared" si="0"/>
        <v>0.15830368959999999</v>
      </c>
      <c r="K164" s="17">
        <v>22.71</v>
      </c>
      <c r="L164" s="10">
        <f t="shared" si="1"/>
        <v>0.15657999959999999</v>
      </c>
      <c r="M164" s="17">
        <v>25.3</v>
      </c>
      <c r="N164" s="11">
        <f t="shared" si="137"/>
        <v>1.2249888223320806E-4</v>
      </c>
      <c r="O164" s="13">
        <f t="shared" si="166"/>
        <v>0.21228148095610516</v>
      </c>
      <c r="P164" s="8">
        <f t="shared" si="167"/>
        <v>212.28148095610516</v>
      </c>
      <c r="Q164" s="11">
        <f t="shared" si="168"/>
        <v>6.8907774451010058</v>
      </c>
      <c r="R164" s="13">
        <f t="shared" si="162"/>
        <v>0.10046490762975881</v>
      </c>
      <c r="S164" s="13">
        <f t="shared" si="163"/>
        <v>0.1118165733263464</v>
      </c>
      <c r="T164" s="8">
        <f t="shared" si="143"/>
        <v>111.8165733263464</v>
      </c>
      <c r="U164" s="13">
        <f t="shared" si="144"/>
        <v>2.3693987051410237E-3</v>
      </c>
      <c r="V164" s="11">
        <f t="shared" si="145"/>
        <v>34.739126958781391</v>
      </c>
      <c r="W164" s="13">
        <f t="shared" si="146"/>
        <v>0</v>
      </c>
      <c r="X164" s="8">
        <f t="shared" si="147"/>
        <v>0</v>
      </c>
      <c r="Y164" s="8">
        <f t="shared" si="148"/>
        <v>0</v>
      </c>
      <c r="Z164" s="8">
        <f t="shared" si="149"/>
        <v>12.076189919245412</v>
      </c>
      <c r="AA164" s="8">
        <f t="shared" si="150"/>
        <v>12.078605640373485</v>
      </c>
      <c r="AB164" s="13">
        <f t="shared" si="151"/>
        <v>53.137570136218606</v>
      </c>
      <c r="AC164" s="18">
        <f t="shared" si="152"/>
        <v>0.60468328797990323</v>
      </c>
      <c r="AD164" s="18">
        <f t="shared" si="153"/>
        <v>0</v>
      </c>
      <c r="AE164" s="18">
        <f t="shared" si="154"/>
        <v>0.39531671202009677</v>
      </c>
    </row>
    <row r="165" spans="4:31" x14ac:dyDescent="0.25">
      <c r="D165" s="15">
        <v>42587.625288043979</v>
      </c>
      <c r="E165" s="12">
        <f t="shared" si="164"/>
        <v>218.6252880439788</v>
      </c>
      <c r="F165" s="10">
        <f t="shared" si="165"/>
        <v>8.3057777665089816E-2</v>
      </c>
      <c r="G165" s="17">
        <v>4</v>
      </c>
      <c r="H165" s="8">
        <f t="shared" si="131"/>
        <v>5189.5</v>
      </c>
      <c r="I165" s="17">
        <v>21.46</v>
      </c>
      <c r="J165" s="10">
        <f t="shared" si="0"/>
        <v>0.14796154959999999</v>
      </c>
      <c r="K165" s="17">
        <v>20.77</v>
      </c>
      <c r="L165" s="10">
        <f t="shared" si="1"/>
        <v>0.14320416519999998</v>
      </c>
      <c r="M165" s="17">
        <v>25.05</v>
      </c>
      <c r="N165" s="11">
        <f t="shared" si="137"/>
        <v>1.6346877443550615E-4</v>
      </c>
      <c r="O165" s="13">
        <f t="shared" si="166"/>
        <v>0.21244494973054068</v>
      </c>
      <c r="P165" s="8">
        <f t="shared" si="167"/>
        <v>212.44494973054069</v>
      </c>
      <c r="Q165" s="11">
        <f t="shared" si="168"/>
        <v>1.9681332565223935</v>
      </c>
      <c r="R165" s="13">
        <f t="shared" si="162"/>
        <v>0.10062837640419431</v>
      </c>
      <c r="S165" s="13">
        <f t="shared" si="163"/>
        <v>0.1118165733263464</v>
      </c>
      <c r="T165" s="8">
        <f t="shared" si="143"/>
        <v>111.8165733263464</v>
      </c>
      <c r="U165" s="13">
        <f t="shared" si="144"/>
        <v>2.2059299307055219E-3</v>
      </c>
      <c r="V165" s="11">
        <f t="shared" si="145"/>
        <v>34.603070096978641</v>
      </c>
      <c r="W165" s="13">
        <f t="shared" si="146"/>
        <v>0</v>
      </c>
      <c r="X165" s="8">
        <f t="shared" si="147"/>
        <v>0</v>
      </c>
      <c r="Y165" s="8">
        <f t="shared" si="148"/>
        <v>0</v>
      </c>
      <c r="Z165" s="8">
        <f t="shared" si="149"/>
        <v>12.076189919245412</v>
      </c>
      <c r="AA165" s="8">
        <f t="shared" si="150"/>
        <v>12.078605640373485</v>
      </c>
      <c r="AB165" s="13">
        <f t="shared" si="151"/>
        <v>53.273626998021356</v>
      </c>
      <c r="AC165" s="18">
        <f t="shared" si="152"/>
        <v>0.60623155807084284</v>
      </c>
      <c r="AD165" s="18">
        <f t="shared" si="153"/>
        <v>0</v>
      </c>
      <c r="AE165" s="18">
        <f t="shared" si="154"/>
        <v>0.39376844192915716</v>
      </c>
    </row>
    <row r="166" spans="4:31" x14ac:dyDescent="0.25">
      <c r="D166" s="15">
        <v>42587.625855185186</v>
      </c>
      <c r="E166" s="12">
        <f t="shared" si="164"/>
        <v>218.62585518518608</v>
      </c>
      <c r="F166" s="10">
        <f t="shared" si="165"/>
        <v>1.3611388974823058E-2</v>
      </c>
      <c r="G166" s="17">
        <v>1</v>
      </c>
      <c r="H166" s="8">
        <f t="shared" si="131"/>
        <v>5190.5</v>
      </c>
      <c r="I166" s="17">
        <v>20.7</v>
      </c>
      <c r="J166" s="10">
        <f t="shared" si="0"/>
        <v>0.14272153199999998</v>
      </c>
      <c r="K166" s="17">
        <v>20</v>
      </c>
      <c r="L166" s="10">
        <f t="shared" si="1"/>
        <v>0.1378952</v>
      </c>
      <c r="M166" s="17">
        <v>25.22</v>
      </c>
      <c r="N166" s="11">
        <f t="shared" si="137"/>
        <v>4.0843909019562905E-5</v>
      </c>
      <c r="O166" s="13">
        <f t="shared" si="166"/>
        <v>0.21248579363956024</v>
      </c>
      <c r="P166" s="8">
        <f t="shared" si="167"/>
        <v>212.48579363956026</v>
      </c>
      <c r="Q166" s="11">
        <f t="shared" si="168"/>
        <v>3.0007157311507116</v>
      </c>
      <c r="R166" s="13">
        <f t="shared" si="162"/>
        <v>0.10066922031321388</v>
      </c>
      <c r="S166" s="13">
        <f t="shared" si="163"/>
        <v>0.1118165733263464</v>
      </c>
      <c r="T166" s="8">
        <f t="shared" si="143"/>
        <v>111.8165733263464</v>
      </c>
      <c r="U166" s="13">
        <f t="shared" si="144"/>
        <v>2.1650860216859552E-3</v>
      </c>
      <c r="V166" s="11">
        <f t="shared" si="145"/>
        <v>35.20930458435226</v>
      </c>
      <c r="W166" s="13">
        <f t="shared" si="146"/>
        <v>0</v>
      </c>
      <c r="X166" s="8">
        <f t="shared" si="147"/>
        <v>0</v>
      </c>
      <c r="Y166" s="8">
        <f t="shared" si="148"/>
        <v>0</v>
      </c>
      <c r="Z166" s="8">
        <f t="shared" si="149"/>
        <v>12.076189919245412</v>
      </c>
      <c r="AA166" s="8">
        <f t="shared" si="150"/>
        <v>12.078605640373485</v>
      </c>
      <c r="AB166" s="13">
        <f t="shared" si="151"/>
        <v>52.667392510647737</v>
      </c>
      <c r="AC166" s="18">
        <f t="shared" si="152"/>
        <v>0.59933286356576554</v>
      </c>
      <c r="AD166" s="18">
        <f t="shared" si="153"/>
        <v>0</v>
      </c>
      <c r="AE166" s="18">
        <f t="shared" si="154"/>
        <v>0.40066713643423446</v>
      </c>
    </row>
    <row r="167" spans="4:31" x14ac:dyDescent="0.25">
      <c r="D167" s="15">
        <v>42587.626422337962</v>
      </c>
      <c r="E167" s="12">
        <f t="shared" si="164"/>
        <v>218.62642233796214</v>
      </c>
      <c r="F167" s="10">
        <f t="shared" si="165"/>
        <v>1.3611666625365615E-2</v>
      </c>
      <c r="G167" s="17">
        <v>2</v>
      </c>
      <c r="H167" s="8">
        <f t="shared" ref="H167:H174" si="169">H166+G167</f>
        <v>5192.5</v>
      </c>
      <c r="I167" s="17">
        <v>19.93</v>
      </c>
      <c r="J167" s="10">
        <f t="shared" si="0"/>
        <v>0.1374125668</v>
      </c>
      <c r="K167" s="17">
        <v>19.29</v>
      </c>
      <c r="L167" s="10">
        <f t="shared" si="1"/>
        <v>0.1329999204</v>
      </c>
      <c r="M167" s="17">
        <v>25.34</v>
      </c>
      <c r="N167" s="11">
        <f t="shared" si="137"/>
        <v>8.1654977615109282E-5</v>
      </c>
      <c r="O167" s="13">
        <f t="shared" si="166"/>
        <v>0.21256744861717536</v>
      </c>
      <c r="P167" s="8">
        <f t="shared" si="167"/>
        <v>212.56744861717536</v>
      </c>
      <c r="Q167" s="11">
        <f t="shared" si="168"/>
        <v>5.998896377828089</v>
      </c>
      <c r="R167" s="13">
        <f t="shared" si="162"/>
        <v>0.10075087529082899</v>
      </c>
      <c r="S167" s="13">
        <f t="shared" si="163"/>
        <v>0.1118165733263464</v>
      </c>
      <c r="T167" s="8">
        <f t="shared" si="143"/>
        <v>111.8165733263464</v>
      </c>
      <c r="U167" s="13">
        <f t="shared" si="144"/>
        <v>2.0834310440708409E-3</v>
      </c>
      <c r="V167" s="11">
        <f t="shared" si="145"/>
        <v>35.190421535037622</v>
      </c>
      <c r="W167" s="13">
        <f t="shared" si="146"/>
        <v>0</v>
      </c>
      <c r="X167" s="8">
        <f t="shared" si="147"/>
        <v>0</v>
      </c>
      <c r="Y167" s="8">
        <f t="shared" si="148"/>
        <v>0</v>
      </c>
      <c r="Z167" s="8">
        <f t="shared" si="149"/>
        <v>12.076189919245412</v>
      </c>
      <c r="AA167" s="8">
        <f t="shared" si="150"/>
        <v>12.078605640373485</v>
      </c>
      <c r="AB167" s="13">
        <f t="shared" si="151"/>
        <v>52.686275559962375</v>
      </c>
      <c r="AC167" s="18">
        <f t="shared" si="152"/>
        <v>0.59954774475655748</v>
      </c>
      <c r="AD167" s="18">
        <f t="shared" si="153"/>
        <v>0</v>
      </c>
      <c r="AE167" s="18">
        <f t="shared" si="154"/>
        <v>0.40045225524344252</v>
      </c>
    </row>
    <row r="168" spans="4:31" x14ac:dyDescent="0.25">
      <c r="D168" s="15">
        <v>42587.626977893517</v>
      </c>
      <c r="E168" s="12">
        <f t="shared" si="164"/>
        <v>218.6269778935166</v>
      </c>
      <c r="F168" s="10">
        <f t="shared" si="165"/>
        <v>1.333333330694586E-2</v>
      </c>
      <c r="G168" s="17">
        <v>2</v>
      </c>
      <c r="H168" s="8">
        <f t="shared" si="169"/>
        <v>5194.5</v>
      </c>
      <c r="I168" s="17">
        <v>19.23</v>
      </c>
      <c r="J168" s="10">
        <f t="shared" si="0"/>
        <v>0.13258623480000001</v>
      </c>
      <c r="K168" s="17">
        <v>18.579999999999998</v>
      </c>
      <c r="L168" s="10">
        <f t="shared" si="1"/>
        <v>0.12810464079999997</v>
      </c>
      <c r="M168" s="17">
        <v>25.27</v>
      </c>
      <c r="N168" s="11">
        <f t="shared" si="137"/>
        <v>8.1674131319395385E-5</v>
      </c>
      <c r="O168" s="13">
        <f t="shared" si="166"/>
        <v>0.21264912274849476</v>
      </c>
      <c r="P168" s="8">
        <f t="shared" si="167"/>
        <v>212.64912274849476</v>
      </c>
      <c r="Q168" s="11">
        <f t="shared" si="168"/>
        <v>6.1255598610775071</v>
      </c>
      <c r="R168" s="13">
        <f t="shared" si="162"/>
        <v>0.10083254942214838</v>
      </c>
      <c r="S168" s="13">
        <f t="shared" si="163"/>
        <v>0.1118165733263464</v>
      </c>
      <c r="T168" s="8">
        <f t="shared" si="143"/>
        <v>111.8165733263464</v>
      </c>
      <c r="U168" s="13">
        <f t="shared" si="144"/>
        <v>2.0017569127514512E-3</v>
      </c>
      <c r="V168" s="11">
        <f t="shared" si="145"/>
        <v>35.041661455107345</v>
      </c>
      <c r="W168" s="13">
        <f t="shared" si="146"/>
        <v>0</v>
      </c>
      <c r="X168" s="8">
        <f t="shared" si="147"/>
        <v>0</v>
      </c>
      <c r="Y168" s="8">
        <f t="shared" si="148"/>
        <v>0</v>
      </c>
      <c r="Z168" s="8">
        <f t="shared" si="149"/>
        <v>12.076189919245412</v>
      </c>
      <c r="AA168" s="8">
        <f t="shared" si="150"/>
        <v>12.078605640373485</v>
      </c>
      <c r="AB168" s="13">
        <f t="shared" si="151"/>
        <v>52.835035639892652</v>
      </c>
      <c r="AC168" s="18">
        <f t="shared" si="152"/>
        <v>0.60124057214820903</v>
      </c>
      <c r="AD168" s="18">
        <f t="shared" si="153"/>
        <v>0</v>
      </c>
      <c r="AE168" s="18">
        <f t="shared" si="154"/>
        <v>0.39875942785179103</v>
      </c>
    </row>
    <row r="169" spans="4:31" x14ac:dyDescent="0.25">
      <c r="D169" s="15">
        <v>42587.627521898146</v>
      </c>
      <c r="E169" s="12">
        <f t="shared" si="164"/>
        <v>218.62752189814637</v>
      </c>
      <c r="F169" s="10">
        <f t="shared" si="165"/>
        <v>1.3056111114565283E-2</v>
      </c>
      <c r="G169" s="17">
        <v>1</v>
      </c>
      <c r="H169" s="8">
        <f t="shared" si="169"/>
        <v>5195.5</v>
      </c>
      <c r="I169" s="17">
        <v>18.46</v>
      </c>
      <c r="J169" s="10">
        <f t="shared" si="0"/>
        <v>0.12727726959999999</v>
      </c>
      <c r="K169" s="17">
        <v>17.89</v>
      </c>
      <c r="L169" s="10">
        <f t="shared" si="1"/>
        <v>0.12334725639999999</v>
      </c>
      <c r="M169" s="17">
        <v>25.32</v>
      </c>
      <c r="N169" s="11">
        <f t="shared" si="137"/>
        <v>4.0830224592645778E-5</v>
      </c>
      <c r="O169" s="13">
        <f t="shared" si="166"/>
        <v>0.2126899529730874</v>
      </c>
      <c r="P169" s="8">
        <f t="shared" si="167"/>
        <v>212.6899529730874</v>
      </c>
      <c r="Q169" s="11">
        <f t="shared" si="168"/>
        <v>3.1272883812313714</v>
      </c>
      <c r="R169" s="13">
        <f t="shared" si="162"/>
        <v>0.10087337964674102</v>
      </c>
      <c r="S169" s="13">
        <f t="shared" si="163"/>
        <v>0.1118165733263464</v>
      </c>
      <c r="T169" s="8">
        <f t="shared" si="143"/>
        <v>111.8165733263464</v>
      </c>
      <c r="U169" s="13">
        <f t="shared" si="144"/>
        <v>1.9609266881588094E-3</v>
      </c>
      <c r="V169" s="11">
        <f t="shared" si="145"/>
        <v>35.758747398882328</v>
      </c>
      <c r="W169" s="13">
        <f t="shared" si="146"/>
        <v>0</v>
      </c>
      <c r="X169" s="8">
        <f t="shared" si="147"/>
        <v>0</v>
      </c>
      <c r="Y169" s="8">
        <f t="shared" si="148"/>
        <v>0</v>
      </c>
      <c r="Z169" s="8">
        <f t="shared" si="149"/>
        <v>12.076189919245412</v>
      </c>
      <c r="AA169" s="8">
        <f t="shared" si="150"/>
        <v>12.078605640373485</v>
      </c>
      <c r="AB169" s="13">
        <f t="shared" si="151"/>
        <v>52.11794969611767</v>
      </c>
      <c r="AC169" s="18">
        <f t="shared" si="152"/>
        <v>0.59308043450671599</v>
      </c>
      <c r="AD169" s="18">
        <f t="shared" si="153"/>
        <v>0</v>
      </c>
      <c r="AE169" s="18">
        <f t="shared" si="154"/>
        <v>0.40691956549328395</v>
      </c>
    </row>
    <row r="170" spans="4:31" x14ac:dyDescent="0.25">
      <c r="D170" s="15">
        <v>42587.649131168982</v>
      </c>
      <c r="E170" s="12">
        <f t="shared" ref="E170:E174" si="170">D170-(115*365+29)-365</f>
        <v>218.64913116898242</v>
      </c>
      <c r="F170" s="10">
        <f t="shared" ref="F170:F174" si="171">(E170-E169)*24</f>
        <v>0.51862250006524846</v>
      </c>
      <c r="G170" s="17">
        <v>1</v>
      </c>
      <c r="H170" s="8">
        <f t="shared" si="169"/>
        <v>5196.5</v>
      </c>
      <c r="I170" s="17">
        <v>18.75</v>
      </c>
      <c r="J170" s="10">
        <f t="shared" si="0"/>
        <v>0.12927675</v>
      </c>
      <c r="K170" s="17">
        <v>18.100000000000001</v>
      </c>
      <c r="L170" s="10">
        <f t="shared" si="1"/>
        <v>0.124795156</v>
      </c>
      <c r="M170" s="17">
        <v>24.96</v>
      </c>
      <c r="N170" s="11">
        <f t="shared" si="137"/>
        <v>4.0879531495645854E-5</v>
      </c>
      <c r="O170" s="13">
        <f t="shared" ref="O170:O174" si="172">O169+N170</f>
        <v>0.21273083250458305</v>
      </c>
      <c r="P170" s="8">
        <f t="shared" ref="P170:P174" si="173">O170*1000</f>
        <v>212.73083250458305</v>
      </c>
      <c r="Q170" s="11">
        <f t="shared" ref="Q170:Q174" si="174">N170/F170*1000</f>
        <v>7.8823289561295085E-2</v>
      </c>
      <c r="R170" s="13">
        <f t="shared" si="162"/>
        <v>0.10091425917823667</v>
      </c>
      <c r="S170" s="13">
        <f t="shared" si="163"/>
        <v>0.1118165733263464</v>
      </c>
      <c r="T170" s="8">
        <f t="shared" si="143"/>
        <v>111.8165733263464</v>
      </c>
      <c r="U170" s="13">
        <f t="shared" si="144"/>
        <v>1.9200471566631627E-3</v>
      </c>
      <c r="V170" s="11">
        <f t="shared" si="145"/>
        <v>34.471744320488177</v>
      </c>
      <c r="W170" s="13">
        <f t="shared" si="146"/>
        <v>0</v>
      </c>
      <c r="X170" s="8">
        <f t="shared" si="147"/>
        <v>0</v>
      </c>
      <c r="Y170" s="8">
        <f t="shared" si="148"/>
        <v>0</v>
      </c>
      <c r="Z170" s="8">
        <f t="shared" si="149"/>
        <v>12.076189919245412</v>
      </c>
      <c r="AA170" s="8">
        <f t="shared" si="150"/>
        <v>12.078605640373485</v>
      </c>
      <c r="AB170" s="13">
        <f t="shared" si="151"/>
        <v>53.40495277451182</v>
      </c>
      <c r="AC170" s="18">
        <f t="shared" si="152"/>
        <v>0.60772599039285524</v>
      </c>
      <c r="AD170" s="18">
        <f t="shared" si="153"/>
        <v>0</v>
      </c>
      <c r="AE170" s="18">
        <f t="shared" si="154"/>
        <v>0.39227400960714476</v>
      </c>
    </row>
    <row r="171" spans="4:31" x14ac:dyDescent="0.25">
      <c r="D171" s="15">
        <v>42587.650230729167</v>
      </c>
      <c r="E171" s="12">
        <f t="shared" si="170"/>
        <v>218.65023072916665</v>
      </c>
      <c r="F171" s="10">
        <f t="shared" si="171"/>
        <v>2.6389444421511143E-2</v>
      </c>
      <c r="G171" s="17">
        <v>3</v>
      </c>
      <c r="H171" s="8">
        <f t="shared" si="169"/>
        <v>5199.5</v>
      </c>
      <c r="I171" s="17">
        <v>18.18</v>
      </c>
      <c r="J171" s="10">
        <f t="shared" si="0"/>
        <v>0.1253467368</v>
      </c>
      <c r="K171" s="17">
        <v>17.59</v>
      </c>
      <c r="L171" s="10">
        <f t="shared" si="1"/>
        <v>0.1212788284</v>
      </c>
      <c r="M171" s="17">
        <v>24.99</v>
      </c>
      <c r="N171" s="11">
        <f t="shared" si="137"/>
        <v>1.2262625411719644E-4</v>
      </c>
      <c r="O171" s="13">
        <f t="shared" si="172"/>
        <v>0.21285345875870024</v>
      </c>
      <c r="P171" s="8">
        <f t="shared" si="173"/>
        <v>212.85345875870024</v>
      </c>
      <c r="Q171" s="11">
        <f t="shared" si="174"/>
        <v>4.64679180654666</v>
      </c>
      <c r="R171" s="13">
        <f t="shared" si="162"/>
        <v>0.10103688543235387</v>
      </c>
      <c r="S171" s="13">
        <f t="shared" si="163"/>
        <v>0.1118165733263464</v>
      </c>
      <c r="T171" s="8">
        <f t="shared" si="143"/>
        <v>111.8165733263464</v>
      </c>
      <c r="U171" s="13">
        <f t="shared" si="144"/>
        <v>1.7974209025459625E-3</v>
      </c>
      <c r="V171" s="11">
        <f t="shared" si="145"/>
        <v>33.281933290618895</v>
      </c>
      <c r="W171" s="13">
        <f t="shared" si="146"/>
        <v>0</v>
      </c>
      <c r="X171" s="8">
        <f t="shared" si="147"/>
        <v>0</v>
      </c>
      <c r="Y171" s="8">
        <f t="shared" si="148"/>
        <v>0</v>
      </c>
      <c r="Z171" s="8">
        <f t="shared" si="149"/>
        <v>12.076189919245412</v>
      </c>
      <c r="AA171" s="8">
        <f t="shared" si="150"/>
        <v>12.078605640373485</v>
      </c>
      <c r="AB171" s="13">
        <f t="shared" si="151"/>
        <v>54.594763804381103</v>
      </c>
      <c r="AC171" s="18">
        <f t="shared" si="152"/>
        <v>0.62126554148207092</v>
      </c>
      <c r="AD171" s="18">
        <f t="shared" si="153"/>
        <v>0</v>
      </c>
      <c r="AE171" s="18">
        <f t="shared" si="154"/>
        <v>0.37873445851792908</v>
      </c>
    </row>
    <row r="172" spans="4:31" x14ac:dyDescent="0.25">
      <c r="D172" s="15">
        <v>42587.650913611113</v>
      </c>
      <c r="E172" s="12">
        <f t="shared" si="170"/>
        <v>218.65091361111263</v>
      </c>
      <c r="F172" s="10">
        <f t="shared" si="171"/>
        <v>1.63891667034477E-2</v>
      </c>
      <c r="G172" s="17">
        <v>1</v>
      </c>
      <c r="H172" s="8">
        <f t="shared" si="169"/>
        <v>5200.5</v>
      </c>
      <c r="I172" s="17">
        <v>17.57</v>
      </c>
      <c r="J172" s="10">
        <f t="shared" si="0"/>
        <v>0.12114093319999999</v>
      </c>
      <c r="K172" s="17">
        <v>16.96</v>
      </c>
      <c r="L172" s="10">
        <f t="shared" si="1"/>
        <v>0.11693512960000001</v>
      </c>
      <c r="M172" s="17">
        <v>25.21</v>
      </c>
      <c r="N172" s="11">
        <f t="shared" si="137"/>
        <v>4.084527796677499E-5</v>
      </c>
      <c r="O172" s="13">
        <f t="shared" si="172"/>
        <v>0.21289430403666701</v>
      </c>
      <c r="P172" s="8">
        <f t="shared" si="173"/>
        <v>212.89430403666702</v>
      </c>
      <c r="Q172" s="11">
        <f t="shared" si="174"/>
        <v>2.4922120023455858</v>
      </c>
      <c r="R172" s="13">
        <f t="shared" si="162"/>
        <v>0.10107773071032064</v>
      </c>
      <c r="S172" s="13">
        <f t="shared" si="163"/>
        <v>0.1118165733263464</v>
      </c>
      <c r="T172" s="8">
        <f t="shared" si="143"/>
        <v>111.8165733263464</v>
      </c>
      <c r="U172" s="13">
        <f t="shared" si="144"/>
        <v>1.7565756245791903E-3</v>
      </c>
      <c r="V172" s="11">
        <f t="shared" si="145"/>
        <v>33.654855265217705</v>
      </c>
      <c r="W172" s="13">
        <f t="shared" si="146"/>
        <v>0</v>
      </c>
      <c r="X172" s="8">
        <f t="shared" si="147"/>
        <v>0</v>
      </c>
      <c r="Y172" s="8">
        <f t="shared" si="148"/>
        <v>0</v>
      </c>
      <c r="Z172" s="8">
        <f t="shared" si="149"/>
        <v>12.076189919245412</v>
      </c>
      <c r="AA172" s="8">
        <f t="shared" si="150"/>
        <v>12.078605640373485</v>
      </c>
      <c r="AB172" s="13">
        <f t="shared" si="151"/>
        <v>54.221841829782292</v>
      </c>
      <c r="AC172" s="18">
        <f t="shared" si="152"/>
        <v>0.61702184563406182</v>
      </c>
      <c r="AD172" s="18">
        <f t="shared" si="153"/>
        <v>0</v>
      </c>
      <c r="AE172" s="18">
        <f t="shared" si="154"/>
        <v>0.38297815436593824</v>
      </c>
    </row>
    <row r="173" spans="4:31" x14ac:dyDescent="0.25">
      <c r="D173" s="15">
        <v>42587.653899803241</v>
      </c>
      <c r="E173" s="12">
        <f t="shared" si="170"/>
        <v>218.65389980324107</v>
      </c>
      <c r="F173" s="10">
        <f t="shared" si="171"/>
        <v>7.1668611082714051E-2</v>
      </c>
      <c r="G173" s="17">
        <v>30</v>
      </c>
      <c r="H173" s="8">
        <f t="shared" si="169"/>
        <v>5230.5</v>
      </c>
      <c r="I173" s="17">
        <v>16.53</v>
      </c>
      <c r="J173" s="10">
        <f t="shared" si="0"/>
        <v>0.11397038280000001</v>
      </c>
      <c r="K173" s="17">
        <v>15.94</v>
      </c>
      <c r="L173" s="10">
        <f t="shared" si="1"/>
        <v>0.10990247439999999</v>
      </c>
      <c r="M173" s="17">
        <v>25.15</v>
      </c>
      <c r="N173" s="11">
        <f t="shared" si="137"/>
        <v>1.2256048073248729E-3</v>
      </c>
      <c r="O173" s="13">
        <f t="shared" si="172"/>
        <v>0.21411990884399187</v>
      </c>
      <c r="P173" s="8">
        <f t="shared" si="173"/>
        <v>214.11990884399188</v>
      </c>
      <c r="Q173" s="11">
        <f t="shared" si="174"/>
        <v>17.100998453986783</v>
      </c>
      <c r="R173" s="13">
        <f t="shared" si="162"/>
        <v>0.10230333551764552</v>
      </c>
      <c r="S173" s="13">
        <f t="shared" si="163"/>
        <v>0.1118165733263464</v>
      </c>
      <c r="T173" s="8">
        <f t="shared" si="143"/>
        <v>111.8165733263464</v>
      </c>
      <c r="U173" s="13">
        <f t="shared" si="144"/>
        <v>5.309708172543115E-4</v>
      </c>
      <c r="V173" s="11">
        <f t="shared" si="145"/>
        <v>10.813105384506377</v>
      </c>
      <c r="W173" s="13">
        <f t="shared" si="146"/>
        <v>0</v>
      </c>
      <c r="X173" s="8">
        <f t="shared" si="147"/>
        <v>0</v>
      </c>
      <c r="Y173" s="8">
        <f t="shared" si="148"/>
        <v>0</v>
      </c>
      <c r="Z173" s="8">
        <f t="shared" si="149"/>
        <v>12.076189919245412</v>
      </c>
      <c r="AA173" s="8">
        <f t="shared" si="150"/>
        <v>12.078605640373485</v>
      </c>
      <c r="AB173" s="13">
        <f t="shared" si="151"/>
        <v>77.063591710493625</v>
      </c>
      <c r="AC173" s="18">
        <f t="shared" si="152"/>
        <v>0.87695139050553128</v>
      </c>
      <c r="AD173" s="18">
        <f t="shared" si="153"/>
        <v>0</v>
      </c>
      <c r="AE173" s="18">
        <f t="shared" si="154"/>
        <v>0.12304860949446882</v>
      </c>
    </row>
    <row r="174" spans="4:31" x14ac:dyDescent="0.25">
      <c r="D174" s="15">
        <v>42587.659930034722</v>
      </c>
      <c r="E174" s="12">
        <f t="shared" si="170"/>
        <v>218.65993003472249</v>
      </c>
      <c r="F174" s="10">
        <f t="shared" si="171"/>
        <v>0.14472555555403233</v>
      </c>
      <c r="G174" s="17">
        <v>13</v>
      </c>
      <c r="H174" s="8">
        <f t="shared" si="169"/>
        <v>5243.5</v>
      </c>
      <c r="I174" s="17">
        <v>4.37</v>
      </c>
      <c r="J174" s="10">
        <f t="shared" si="0"/>
        <v>3.0130101199999999E-2</v>
      </c>
      <c r="K174" s="17">
        <v>3.72</v>
      </c>
      <c r="L174" s="10">
        <f t="shared" si="1"/>
        <v>2.56485072E-2</v>
      </c>
      <c r="M174" s="17">
        <v>25.22</v>
      </c>
      <c r="N174" s="11">
        <f t="shared" si="137"/>
        <v>5.3097081725431768E-4</v>
      </c>
      <c r="O174" s="13">
        <f t="shared" si="172"/>
        <v>0.21465087966124619</v>
      </c>
      <c r="P174" s="8">
        <f t="shared" si="173"/>
        <v>214.65087966124619</v>
      </c>
      <c r="Q174" s="11">
        <f t="shared" si="174"/>
        <v>3.6688117397212769</v>
      </c>
      <c r="R174" s="13">
        <f t="shared" si="162"/>
        <v>0.10283430633489983</v>
      </c>
      <c r="S174" s="13">
        <f t="shared" si="163"/>
        <v>0.1118165733263464</v>
      </c>
      <c r="T174" s="8">
        <f t="shared" si="143"/>
        <v>111.8165733263464</v>
      </c>
      <c r="U174" s="13">
        <f t="shared" si="144"/>
        <v>0</v>
      </c>
      <c r="V174" s="11">
        <f t="shared" si="145"/>
        <v>0</v>
      </c>
      <c r="W174" s="13">
        <f t="shared" si="146"/>
        <v>0</v>
      </c>
      <c r="X174" s="8">
        <f t="shared" si="147"/>
        <v>0</v>
      </c>
      <c r="Y174" s="8">
        <f t="shared" si="148"/>
        <v>0</v>
      </c>
      <c r="Z174" s="8">
        <f t="shared" si="149"/>
        <v>12.076189919245412</v>
      </c>
      <c r="AA174" s="8">
        <f t="shared" si="150"/>
        <v>12.078605640373485</v>
      </c>
      <c r="AB174" s="13">
        <f t="shared" si="151"/>
        <v>87.876697094999997</v>
      </c>
      <c r="AC174" s="18">
        <f t="shared" si="152"/>
        <v>1</v>
      </c>
      <c r="AD174" s="18">
        <f t="shared" si="153"/>
        <v>0</v>
      </c>
      <c r="AE174" s="18">
        <f t="shared" si="154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Q11" sqref="Q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2016-11-22T23:44:10Z</dcterms:modified>
</cp:coreProperties>
</file>