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shannon\All_Access\GeoMechanics_Lab\MethaneHydrate_Meyer\ExperimentalData\ESSENTIAL\HVT0008\HVT0008_Depressurization\"/>
    </mc:Choice>
  </mc:AlternateContent>
  <bookViews>
    <workbookView xWindow="0" yWindow="0" windowWidth="24585" windowHeight="93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Q5" i="1" l="1"/>
  <c r="Q6" i="1"/>
  <c r="P6" i="1"/>
  <c r="L6" i="1"/>
  <c r="P7" i="1" l="1"/>
  <c r="P5" i="1"/>
  <c r="O7" i="1"/>
  <c r="O6" i="1"/>
  <c r="O5" i="1"/>
  <c r="L5" i="1"/>
  <c r="M5" i="1"/>
  <c r="K6" i="1"/>
  <c r="K5" i="1"/>
  <c r="C5" i="1"/>
  <c r="Q7" i="1" l="1"/>
  <c r="J6" i="1" l="1"/>
  <c r="B12" i="1" l="1"/>
  <c r="I6" i="1"/>
  <c r="M6" i="1"/>
  <c r="J5" i="1"/>
  <c r="I5" i="1"/>
  <c r="M7" i="1" l="1"/>
  <c r="E5" i="1"/>
  <c r="C7" i="1" l="1"/>
  <c r="I16" i="1" s="1"/>
  <c r="C6" i="1"/>
  <c r="D6" i="1" s="1"/>
  <c r="E6" i="1" l="1"/>
  <c r="G16" i="1"/>
  <c r="D5" i="1"/>
  <c r="D7" i="1" s="1"/>
  <c r="H16" i="1"/>
  <c r="E7" i="1"/>
</calcChain>
</file>

<file path=xl/sharedStrings.xml><?xml version="1.0" encoding="utf-8"?>
<sst xmlns="http://schemas.openxmlformats.org/spreadsheetml/2006/main" count="29" uniqueCount="23">
  <si>
    <t>Free gas</t>
  </si>
  <si>
    <t>Hydrate</t>
  </si>
  <si>
    <t>Total</t>
  </si>
  <si>
    <t>z</t>
  </si>
  <si>
    <t>R</t>
  </si>
  <si>
    <t>T</t>
  </si>
  <si>
    <t>V (mL)</t>
  </si>
  <si>
    <t>n (mol)</t>
  </si>
  <si>
    <t>P</t>
  </si>
  <si>
    <t>atm</t>
  </si>
  <si>
    <t>K</t>
  </si>
  <si>
    <t>L atm/K mol</t>
  </si>
  <si>
    <t>Atm V (mL)</t>
  </si>
  <si>
    <t>From synthesis</t>
  </si>
  <si>
    <t>From depressurization</t>
  </si>
  <si>
    <t>% total</t>
  </si>
  <si>
    <t>n min (mol)</t>
  </si>
  <si>
    <t xml:space="preserve">n max (mol) </t>
  </si>
  <si>
    <t>Recovery</t>
  </si>
  <si>
    <t>Most Probable</t>
  </si>
  <si>
    <t>High</t>
  </si>
  <si>
    <t>Low</t>
  </si>
  <si>
    <t>UPDATED VALUES USING HVT0008_COMPARISON_DATA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</si>
</sst>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4">
    <xf numFmtId="0" fontId="0" fillId="0" borderId="0" xfId="0"/>
    <xf numFmtId="2" fontId="0" fillId="0" borderId="0" xfId="0" applyNumberFormat="1"/>
    <xf numFmtId="164" fontId="0" fillId="0" borderId="0" xfId="0" applyNumberFormat="1"/>
    <xf numFmtId="0" fontId="0" fillId="33" borderId="0" xfId="0" applyFill="1" applyAlignment="1">
      <alignment horizontal="center"/>
    </xf>
  </cellXfs>
  <cellStyles count="88">
    <cellStyle name="20% - Accent1" xfId="17" builtinId="30" customBuiltin="1"/>
    <cellStyle name="20% - Accent1 2" xfId="48"/>
    <cellStyle name="20% - Accent1 3" xfId="62"/>
    <cellStyle name="20% - Accent1 4" xfId="76"/>
    <cellStyle name="20% - Accent2" xfId="21" builtinId="34" customBuiltin="1"/>
    <cellStyle name="20% - Accent2 2" xfId="50"/>
    <cellStyle name="20% - Accent2 3" xfId="64"/>
    <cellStyle name="20% - Accent2 4" xfId="78"/>
    <cellStyle name="20% - Accent3" xfId="25" builtinId="38" customBuiltin="1"/>
    <cellStyle name="20% - Accent3 2" xfId="52"/>
    <cellStyle name="20% - Accent3 3" xfId="66"/>
    <cellStyle name="20% - Accent3 4" xfId="80"/>
    <cellStyle name="20% - Accent4" xfId="29" builtinId="42" customBuiltin="1"/>
    <cellStyle name="20% - Accent4 2" xfId="54"/>
    <cellStyle name="20% - Accent4 3" xfId="68"/>
    <cellStyle name="20% - Accent4 4" xfId="82"/>
    <cellStyle name="20% - Accent5" xfId="33" builtinId="46" customBuiltin="1"/>
    <cellStyle name="20% - Accent5 2" xfId="56"/>
    <cellStyle name="20% - Accent5 3" xfId="70"/>
    <cellStyle name="20% - Accent5 4" xfId="84"/>
    <cellStyle name="20% - Accent6" xfId="37" builtinId="50" customBuiltin="1"/>
    <cellStyle name="20% - Accent6 2" xfId="58"/>
    <cellStyle name="20% - Accent6 3" xfId="72"/>
    <cellStyle name="20% - Accent6 4" xfId="86"/>
    <cellStyle name="40% - Accent1" xfId="18" builtinId="31" customBuiltin="1"/>
    <cellStyle name="40% - Accent1 2" xfId="49"/>
    <cellStyle name="40% - Accent1 3" xfId="63"/>
    <cellStyle name="40% - Accent1 4" xfId="77"/>
    <cellStyle name="40% - Accent2" xfId="22" builtinId="35" customBuiltin="1"/>
    <cellStyle name="40% - Accent2 2" xfId="51"/>
    <cellStyle name="40% - Accent2 3" xfId="65"/>
    <cellStyle name="40% - Accent2 4" xfId="79"/>
    <cellStyle name="40% - Accent3" xfId="26" builtinId="39" customBuiltin="1"/>
    <cellStyle name="40% - Accent3 2" xfId="53"/>
    <cellStyle name="40% - Accent3 3" xfId="67"/>
    <cellStyle name="40% - Accent3 4" xfId="81"/>
    <cellStyle name="40% - Accent4" xfId="30" builtinId="43" customBuiltin="1"/>
    <cellStyle name="40% - Accent4 2" xfId="55"/>
    <cellStyle name="40% - Accent4 3" xfId="69"/>
    <cellStyle name="40% - Accent4 4" xfId="83"/>
    <cellStyle name="40% - Accent5" xfId="34" builtinId="47" customBuiltin="1"/>
    <cellStyle name="40% - Accent5 2" xfId="57"/>
    <cellStyle name="40% - Accent5 3" xfId="71"/>
    <cellStyle name="40% - Accent5 4" xfId="85"/>
    <cellStyle name="40% - Accent6" xfId="38" builtinId="51" customBuiltin="1"/>
    <cellStyle name="40% - Accent6 2" xfId="59"/>
    <cellStyle name="40% - Accent6 3" xfId="73"/>
    <cellStyle name="40% - Accent6 4" xfId="87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1"/>
    <cellStyle name="Normal 3" xfId="46"/>
    <cellStyle name="Normal 4" xfId="60"/>
    <cellStyle name="Normal 5" xfId="74"/>
    <cellStyle name="Normal 6" xfId="40"/>
    <cellStyle name="Note 2" xfId="43"/>
    <cellStyle name="Note 3" xfId="47"/>
    <cellStyle name="Note 4" xfId="61"/>
    <cellStyle name="Note 5" xfId="75"/>
    <cellStyle name="Output" xfId="9" builtinId="21" customBuiltin="1"/>
    <cellStyle name="Title 2" xfId="44"/>
    <cellStyle name="Title 3" xfId="42"/>
    <cellStyle name="Title 4" xfId="45"/>
    <cellStyle name="Total" xfId="15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Synthesis experiment</c:v>
          </c:tx>
          <c:spPr>
            <a:solidFill>
              <a:schemeClr val="accent2">
                <a:lumMod val="75000"/>
              </a:schemeClr>
            </a:solidFill>
            <a:ln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9.1371578552680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accent1">
                        <a:lumMod val="40000"/>
                        <a:lumOff val="6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Sheet1!$A$5:$A$7</c:f>
              <c:strCache>
                <c:ptCount val="3"/>
                <c:pt idx="0">
                  <c:v>Hydrate</c:v>
                </c:pt>
                <c:pt idx="1">
                  <c:v>Free gas</c:v>
                </c:pt>
                <c:pt idx="2">
                  <c:v>Total</c:v>
                </c:pt>
              </c:strCache>
            </c:strRef>
          </c:cat>
          <c:val>
            <c:numRef>
              <c:f>Sheet1!$C$5:$C$7</c:f>
              <c:numCache>
                <c:formatCode>General</c:formatCode>
                <c:ptCount val="3"/>
                <c:pt idx="0">
                  <c:v>0.14882899002493769</c:v>
                </c:pt>
                <c:pt idx="1">
                  <c:v>3.2668331483790523E-2</c:v>
                </c:pt>
                <c:pt idx="2">
                  <c:v>0.18149732150872819</c:v>
                </c:pt>
              </c:numCache>
            </c:numRef>
          </c:val>
        </c:ser>
        <c:ser>
          <c:idx val="0"/>
          <c:order val="1"/>
          <c:tx>
            <c:v>Depressurization</c:v>
          </c:tx>
          <c:spPr>
            <a:solidFill>
              <a:srgbClr val="002060"/>
            </a:solidFill>
            <a:ln>
              <a:solidFill>
                <a:schemeClr val="accent1">
                  <a:lumMod val="50000"/>
                </a:schemeClr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9.89906261717285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0.1180382452193475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0.1447049118860142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accent4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Sheet1!$P$5:$P$7</c:f>
                <c:numCache>
                  <c:formatCode>General</c:formatCode>
                  <c:ptCount val="3"/>
                  <c:pt idx="0">
                    <c:v>1.579556374999995E-2</c:v>
                  </c:pt>
                  <c:pt idx="1">
                    <c:v>1.6347200000000062E-3</c:v>
                  </c:pt>
                  <c:pt idx="2">
                    <c:v>1.4047203749999931E-2</c:v>
                  </c:pt>
                </c:numCache>
              </c:numRef>
            </c:plus>
            <c:minus>
              <c:numRef>
                <c:f>Sheet1!$Q$5:$Q$7</c:f>
                <c:numCache>
                  <c:formatCode>General</c:formatCode>
                  <c:ptCount val="3"/>
                  <c:pt idx="0">
                    <c:v>9.9879999999999969E-3</c:v>
                  </c:pt>
                  <c:pt idx="1">
                    <c:v>1.2220648335937515E-2</c:v>
                  </c:pt>
                  <c:pt idx="2">
                    <c:v>2.0524379999999995E-2</c:v>
                  </c:pt>
                </c:numCache>
              </c:numRef>
            </c:minus>
            <c:spPr>
              <a:noFill/>
              <a:ln w="9525">
                <a:solidFill>
                  <a:srgbClr val="FF0000"/>
                </a:solidFill>
                <a:round/>
              </a:ln>
              <a:effectLst/>
            </c:spPr>
          </c:errBars>
          <c:cat>
            <c:strRef>
              <c:f>Sheet1!$A$5:$A$7</c:f>
              <c:strCache>
                <c:ptCount val="3"/>
                <c:pt idx="0">
                  <c:v>Hydrate</c:v>
                </c:pt>
                <c:pt idx="1">
                  <c:v>Free gas</c:v>
                </c:pt>
                <c:pt idx="2">
                  <c:v>Total</c:v>
                </c:pt>
              </c:strCache>
            </c:strRef>
          </c:cat>
          <c:val>
            <c:numRef>
              <c:f>Sheet1!$J$5:$J$7</c:f>
              <c:numCache>
                <c:formatCode>General</c:formatCode>
                <c:ptCount val="3"/>
                <c:pt idx="0">
                  <c:v>0.11293956374999994</c:v>
                </c:pt>
                <c:pt idx="1">
                  <c:v>7.3575279999999993E-2</c:v>
                </c:pt>
                <c:pt idx="2">
                  <c:v>0.18651484374999994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77397568"/>
        <c:axId val="477398128"/>
      </c:barChart>
      <c:catAx>
        <c:axId val="47739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ysClr val="window" lastClr="FFFFFF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398128"/>
        <c:crosses val="autoZero"/>
        <c:auto val="1"/>
        <c:lblAlgn val="ctr"/>
        <c:lblOffset val="100"/>
        <c:noMultiLvlLbl val="0"/>
      </c:catAx>
      <c:valAx>
        <c:axId val="477398128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0"/>
                  <a:t>CH</a:t>
                </a:r>
                <a:r>
                  <a:rPr lang="en-US" sz="1600" b="0" baseline="-25000"/>
                  <a:t>4</a:t>
                </a:r>
                <a:r>
                  <a:rPr lang="en-US" sz="1600" b="0"/>
                  <a:t> consumption or</a:t>
                </a:r>
              </a:p>
              <a:p>
                <a:pPr>
                  <a:defRPr b="0"/>
                </a:pPr>
                <a:r>
                  <a:rPr lang="en-US" sz="1600" b="0"/>
                  <a:t>recovery</a:t>
                </a:r>
                <a:r>
                  <a:rPr lang="en-US" sz="1600" b="0" baseline="0"/>
                  <a:t> (mol)</a:t>
                </a:r>
                <a:endParaRPr lang="en-US" sz="1600" b="0"/>
              </a:p>
            </c:rich>
          </c:tx>
          <c:layout>
            <c:manualLayout>
              <c:xMode val="edge"/>
              <c:yMode val="edge"/>
              <c:x val="1.90306256336908E-2"/>
              <c:y val="0.195815523059617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397568"/>
        <c:crosses val="autoZero"/>
        <c:crossBetween val="between"/>
        <c:majorUnit val="5.000000000000001E-2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30010322615931817"/>
          <c:y val="0.89522459692538447"/>
          <c:w val="0.60913024234265511"/>
          <c:h val="7.81087364079490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 paperSize="179" orientation="landscape" blackAndWhite="1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119061</xdr:colOff>
      <xdr:row>10</xdr:row>
      <xdr:rowOff>9525</xdr:rowOff>
    </xdr:from>
    <xdr:to>
      <xdr:col>17</xdr:col>
      <xdr:colOff>514349</xdr:colOff>
      <xdr:row>27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zoomScaleNormal="100" workbookViewId="0">
      <selection activeCell="A3" sqref="A3"/>
    </sheetView>
  </sheetViews>
  <sheetFormatPr defaultRowHeight="15" x14ac:dyDescent="0.25"/>
  <cols>
    <col min="1" max="1" width="13.28515625" customWidth="1"/>
    <col min="3" max="3" width="11.28515625" customWidth="1"/>
    <col min="8" max="8" width="15" customWidth="1"/>
    <col min="11" max="11" width="13.140625" customWidth="1"/>
    <col min="12" max="12" width="12.7109375" customWidth="1"/>
    <col min="14" max="14" width="11.7109375" customWidth="1"/>
  </cols>
  <sheetData>
    <row r="1" spans="1:17" x14ac:dyDescent="0.25">
      <c r="A1" s="3" t="s">
        <v>22</v>
      </c>
      <c r="B1" s="3"/>
      <c r="C1" s="3"/>
      <c r="D1" s="3"/>
      <c r="E1" s="3"/>
      <c r="F1" s="3"/>
    </row>
    <row r="2" spans="1:17" x14ac:dyDescent="0.25">
      <c r="A2" s="3"/>
      <c r="B2" s="3"/>
      <c r="C2" s="3"/>
      <c r="D2" s="3"/>
      <c r="E2" s="3"/>
      <c r="F2" s="3"/>
    </row>
    <row r="3" spans="1:17" x14ac:dyDescent="0.25">
      <c r="A3" t="s">
        <v>13</v>
      </c>
      <c r="H3" t="s">
        <v>14</v>
      </c>
    </row>
    <row r="4" spans="1:17" x14ac:dyDescent="0.25">
      <c r="B4" t="s">
        <v>6</v>
      </c>
      <c r="C4" t="s">
        <v>7</v>
      </c>
      <c r="D4" t="s">
        <v>15</v>
      </c>
      <c r="E4" t="s">
        <v>12</v>
      </c>
      <c r="I4" t="s">
        <v>6</v>
      </c>
      <c r="J4" t="s">
        <v>7</v>
      </c>
      <c r="K4" t="s">
        <v>17</v>
      </c>
      <c r="L4" t="s">
        <v>16</v>
      </c>
      <c r="M4" t="s">
        <v>15</v>
      </c>
    </row>
    <row r="5" spans="1:17" x14ac:dyDescent="0.25">
      <c r="A5" t="s">
        <v>1</v>
      </c>
      <c r="B5">
        <v>25.669</v>
      </c>
      <c r="C5">
        <f>B5*0.093/16.04</f>
        <v>0.14882899002493769</v>
      </c>
      <c r="D5">
        <f>C5/C7*100</f>
        <v>82.000653666825883</v>
      </c>
      <c r="E5">
        <f>1000*(C5*$B$11*$B$12)/1</f>
        <v>3663.7586687435169</v>
      </c>
      <c r="H5" t="s">
        <v>1</v>
      </c>
      <c r="I5">
        <f>I7-I6</f>
        <v>2822.5</v>
      </c>
      <c r="J5">
        <f>J7-J6</f>
        <v>0.11293956374999994</v>
      </c>
      <c r="K5">
        <f>0.1478-0.03068</f>
        <v>0.11711999999999999</v>
      </c>
      <c r="L5">
        <f>0.1206-0.023456</f>
        <v>9.7143999999999994E-2</v>
      </c>
      <c r="M5">
        <f>J5/J7*100</f>
        <v>60.552587386225113</v>
      </c>
      <c r="O5">
        <f>ABS(J5-K5)</f>
        <v>4.1804362500000442E-3</v>
      </c>
      <c r="P5">
        <f>ABS(J5-L5)</f>
        <v>1.579556374999995E-2</v>
      </c>
      <c r="Q5">
        <f>(ABS(O5)+ABS(P5))/2</f>
        <v>9.9879999999999969E-3</v>
      </c>
    </row>
    <row r="6" spans="1:17" x14ac:dyDescent="0.25">
      <c r="A6" t="s">
        <v>0</v>
      </c>
      <c r="B6">
        <v>5.6344089999999998</v>
      </c>
      <c r="C6">
        <f t="shared" ref="C6" si="0">B6*0.093/16.04</f>
        <v>3.2668331483790523E-2</v>
      </c>
      <c r="D6">
        <f>C6/C7*100</f>
        <v>17.999346333174127</v>
      </c>
      <c r="E6">
        <f t="shared" ref="E6" si="1">1000*(C6*$B$11*$B$12)/1</f>
        <v>804.20409119936437</v>
      </c>
      <c r="H6" t="s">
        <v>0</v>
      </c>
      <c r="I6">
        <f>650+1135</f>
        <v>1785</v>
      </c>
      <c r="J6">
        <f>0.026792+0.04678328</f>
        <v>7.3575279999999993E-2</v>
      </c>
      <c r="K6" s="2">
        <f>0.030681856671875+(0.2135-0.1478)</f>
        <v>9.6381856671875016E-2</v>
      </c>
      <c r="L6">
        <f>(0.17246-0.1206)+0.02335</f>
        <v>7.5209999999999999E-2</v>
      </c>
      <c r="M6">
        <f>J6/J7*100</f>
        <v>39.447412613774887</v>
      </c>
      <c r="O6">
        <f>ABS(J6-K6)</f>
        <v>2.2806576671875023E-2</v>
      </c>
      <c r="P6">
        <f>ABS(J6-L6)</f>
        <v>1.6347200000000062E-3</v>
      </c>
      <c r="Q6">
        <f>(ABS(O6)+ABS(P6))/2</f>
        <v>1.2220648335937515E-2</v>
      </c>
    </row>
    <row r="7" spans="1:17" x14ac:dyDescent="0.25">
      <c r="A7" t="s">
        <v>2</v>
      </c>
      <c r="B7">
        <f>B5+B6</f>
        <v>31.303409000000002</v>
      </c>
      <c r="C7">
        <f>B7*0.093/16.04</f>
        <v>0.18149732150872819</v>
      </c>
      <c r="D7">
        <f>D6+D5</f>
        <v>100.00000000000001</v>
      </c>
      <c r="E7">
        <f>1000*(C7*$B$11*$B$12)/1</f>
        <v>4467.9627599428813</v>
      </c>
      <c r="H7" t="s">
        <v>2</v>
      </c>
      <c r="I7">
        <v>4607.5</v>
      </c>
      <c r="J7">
        <v>0.18651484374999994</v>
      </c>
      <c r="K7">
        <v>0.2135164</v>
      </c>
      <c r="L7">
        <v>0.17246764000000001</v>
      </c>
      <c r="M7">
        <f>M6+M5</f>
        <v>100</v>
      </c>
      <c r="O7">
        <f>ABS(J7-K7)</f>
        <v>2.7001556250000058E-2</v>
      </c>
      <c r="P7">
        <f>ABS(J7-L7)</f>
        <v>1.4047203749999931E-2</v>
      </c>
      <c r="Q7">
        <f>(ABS(O7)+ABS(P7))/2</f>
        <v>2.0524379999999995E-2</v>
      </c>
    </row>
    <row r="10" spans="1:17" x14ac:dyDescent="0.25">
      <c r="A10" t="s">
        <v>3</v>
      </c>
      <c r="B10">
        <v>0.76888000000000001</v>
      </c>
    </row>
    <row r="11" spans="1:17" x14ac:dyDescent="0.25">
      <c r="A11" t="s">
        <v>4</v>
      </c>
      <c r="B11">
        <v>8.2057459999999999E-2</v>
      </c>
      <c r="C11" t="s">
        <v>11</v>
      </c>
    </row>
    <row r="12" spans="1:17" x14ac:dyDescent="0.25">
      <c r="A12" t="s">
        <v>5</v>
      </c>
      <c r="B12">
        <f>27+273</f>
        <v>300</v>
      </c>
      <c r="C12" t="s">
        <v>10</v>
      </c>
    </row>
    <row r="13" spans="1:17" x14ac:dyDescent="0.25">
      <c r="A13" t="s">
        <v>8</v>
      </c>
      <c r="B13">
        <v>120.7816</v>
      </c>
      <c r="C13" t="s">
        <v>9</v>
      </c>
    </row>
    <row r="15" spans="1:17" x14ac:dyDescent="0.25">
      <c r="G15" t="s">
        <v>20</v>
      </c>
      <c r="H15" t="s">
        <v>19</v>
      </c>
      <c r="I15" t="s">
        <v>21</v>
      </c>
    </row>
    <row r="16" spans="1:17" x14ac:dyDescent="0.25">
      <c r="F16" t="s">
        <v>18</v>
      </c>
      <c r="G16" s="1">
        <f>K7/C7</f>
        <v>1.1764162590671181</v>
      </c>
      <c r="H16" s="1">
        <f>J7/C7</f>
        <v>1.0276451586148088</v>
      </c>
      <c r="I16" s="1">
        <f>L7/C7</f>
        <v>0.9502489544547138</v>
      </c>
    </row>
  </sheetData>
  <mergeCells count="1">
    <mergeCell ref="A1:F2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Phillips</dc:creator>
  <cp:lastModifiedBy>Taylor Borgfeldt</cp:lastModifiedBy>
  <cp:lastPrinted>2015-11-25T14:32:19Z</cp:lastPrinted>
  <dcterms:created xsi:type="dcterms:W3CDTF">2015-11-11T17:15:36Z</dcterms:created>
  <dcterms:modified xsi:type="dcterms:W3CDTF">2015-12-07T21:12:05Z</dcterms:modified>
</cp:coreProperties>
</file>