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activeTab="3"/>
  </bookViews>
  <sheets>
    <sheet name="Volumes" sheetId="1" r:id="rId1"/>
    <sheet name="Calculations 1.0&quot;" sheetId="4" r:id="rId2"/>
    <sheet name="Calculations 1.5&quot;" sheetId="2" r:id="rId3"/>
    <sheet name="Calculations 2.0&quot;" sheetId="5" r:id="rId4"/>
    <sheet name="Sheet3" sheetId="3" r:id="rId5"/>
  </sheets>
  <calcPr calcId="145621"/>
</workbook>
</file>

<file path=xl/calcChain.xml><?xml version="1.0" encoding="utf-8"?>
<calcChain xmlns="http://schemas.openxmlformats.org/spreadsheetml/2006/main">
  <c r="E2" i="2" l="1"/>
  <c r="E19" i="2" s="1"/>
  <c r="E20" i="2" s="1"/>
  <c r="I3" i="2"/>
  <c r="E4" i="2"/>
  <c r="I4" i="2"/>
  <c r="I5" i="2"/>
  <c r="E8" i="2"/>
  <c r="E10" i="2"/>
  <c r="E11" i="2"/>
  <c r="E13" i="2"/>
  <c r="E21" i="2" s="1"/>
  <c r="E22" i="2" s="1"/>
  <c r="E14" i="2"/>
  <c r="E15" i="2"/>
  <c r="E16" i="2"/>
  <c r="E17" i="2"/>
  <c r="H10" i="5"/>
  <c r="H9" i="2"/>
  <c r="H11" i="4"/>
  <c r="I11" i="4" s="1"/>
  <c r="E17" i="4"/>
  <c r="E15" i="4"/>
  <c r="I3" i="4"/>
  <c r="I12" i="4"/>
  <c r="I4" i="4"/>
  <c r="I13" i="4"/>
  <c r="I5" i="4"/>
  <c r="I14" i="4"/>
  <c r="I6" i="4"/>
  <c r="I7" i="4"/>
  <c r="I8" i="4"/>
  <c r="I12" i="2"/>
  <c r="I6" i="2"/>
  <c r="I11" i="2"/>
  <c r="I10" i="2"/>
  <c r="E17" i="5"/>
  <c r="E15" i="5"/>
  <c r="I7" i="5"/>
  <c r="I13" i="5"/>
  <c r="I6" i="5"/>
  <c r="I12" i="5"/>
  <c r="I5" i="5"/>
  <c r="I11" i="5"/>
  <c r="I4" i="5"/>
  <c r="I3" i="5"/>
  <c r="H17" i="1"/>
  <c r="H16" i="1"/>
  <c r="H15" i="1"/>
  <c r="E2" i="4"/>
  <c r="E19" i="4" s="1"/>
  <c r="E13" i="4"/>
  <c r="E11" i="4"/>
  <c r="E10" i="4"/>
  <c r="E8" i="4"/>
  <c r="E11" i="5"/>
  <c r="E2" i="5"/>
  <c r="E4" i="5" s="1"/>
  <c r="I9" i="2" l="1"/>
  <c r="E20" i="4"/>
  <c r="E14" i="4"/>
  <c r="E16" i="4" s="1"/>
  <c r="E19" i="5"/>
  <c r="E20" i="5" s="1"/>
  <c r="E4" i="4"/>
  <c r="E21" i="4" l="1"/>
  <c r="E22" i="4" s="1"/>
  <c r="E13" i="5"/>
  <c r="E10" i="5"/>
  <c r="E8" i="5"/>
  <c r="C17" i="1"/>
  <c r="C16" i="1"/>
  <c r="C15" i="1"/>
  <c r="C14" i="1"/>
  <c r="B18" i="1" l="1"/>
  <c r="G14" i="1" s="1"/>
  <c r="H14" i="1" s="1"/>
  <c r="E14" i="5" l="1"/>
  <c r="E16" i="5" s="1"/>
  <c r="E21" i="5" s="1"/>
  <c r="E22" i="5" s="1"/>
  <c r="I10" i="5" l="1"/>
</calcChain>
</file>

<file path=xl/sharedStrings.xml><?xml version="1.0" encoding="utf-8"?>
<sst xmlns="http://schemas.openxmlformats.org/spreadsheetml/2006/main" count="300" uniqueCount="102">
  <si>
    <t>Total</t>
  </si>
  <si>
    <t>Billet Name</t>
  </si>
  <si>
    <t>V11</t>
  </si>
  <si>
    <t>V12</t>
  </si>
  <si>
    <t>V13</t>
  </si>
  <si>
    <t>V14</t>
  </si>
  <si>
    <t>V15</t>
  </si>
  <si>
    <t>V16</t>
  </si>
  <si>
    <t>V21</t>
  </si>
  <si>
    <t>V22</t>
  </si>
  <si>
    <t>V24</t>
  </si>
  <si>
    <t>V23</t>
  </si>
  <si>
    <t>V31</t>
  </si>
  <si>
    <t>V32</t>
  </si>
  <si>
    <t>V33</t>
  </si>
  <si>
    <t>V34</t>
  </si>
  <si>
    <t>V35</t>
  </si>
  <si>
    <t>Reference Chamber #1</t>
  </si>
  <si>
    <t>Component</t>
  </si>
  <si>
    <t xml:space="preserve">System Dead Volume </t>
  </si>
  <si>
    <t>Volume (ml)</t>
  </si>
  <si>
    <t>Reference Chamber #2</t>
  </si>
  <si>
    <t>V1</t>
  </si>
  <si>
    <t>Pi</t>
  </si>
  <si>
    <t>Bulk Volume</t>
  </si>
  <si>
    <t>Diameter</t>
  </si>
  <si>
    <t>Length</t>
  </si>
  <si>
    <t>Length (in)</t>
  </si>
  <si>
    <t>Pressure 1</t>
  </si>
  <si>
    <t xml:space="preserve">Volume 1 </t>
  </si>
  <si>
    <t>Pressure 2</t>
  </si>
  <si>
    <t>Volume (in3)</t>
  </si>
  <si>
    <t>Volume 2</t>
  </si>
  <si>
    <t>Initial</t>
  </si>
  <si>
    <t>Final</t>
  </si>
  <si>
    <t>Vacuum Pressure</t>
  </si>
  <si>
    <t>Variable</t>
  </si>
  <si>
    <t>Description</t>
  </si>
  <si>
    <t>Units</t>
  </si>
  <si>
    <t>psi</t>
  </si>
  <si>
    <t>Athmospheric Pressure</t>
  </si>
  <si>
    <t>D</t>
  </si>
  <si>
    <t>L</t>
  </si>
  <si>
    <t>Vb</t>
  </si>
  <si>
    <t>Pai</t>
  </si>
  <si>
    <t>Paf</t>
  </si>
  <si>
    <t>Pv</t>
  </si>
  <si>
    <t>P1g</t>
  </si>
  <si>
    <t>P1a</t>
  </si>
  <si>
    <t>P2g</t>
  </si>
  <si>
    <t>P2a</t>
  </si>
  <si>
    <t>Vd</t>
  </si>
  <si>
    <t>Vg</t>
  </si>
  <si>
    <t>Vs</t>
  </si>
  <si>
    <t>Vsb</t>
  </si>
  <si>
    <t>1.0" Core</t>
  </si>
  <si>
    <t>1.5" Core</t>
  </si>
  <si>
    <t>2.0" core</t>
  </si>
  <si>
    <t>Sample Chamber 1.5"</t>
  </si>
  <si>
    <t>Sample Chamber 1.0"</t>
  </si>
  <si>
    <t>Sample Chamber 2.0"</t>
  </si>
  <si>
    <t>Porosity</t>
  </si>
  <si>
    <t>%</t>
  </si>
  <si>
    <t>Volume of empty sample chamber minus billets used</t>
  </si>
  <si>
    <t>Values</t>
  </si>
  <si>
    <t>Vacuum pressure</t>
  </si>
  <si>
    <t>Final gauge pressure</t>
  </si>
  <si>
    <t>Final absolute pressure</t>
  </si>
  <si>
    <t>Initial gauge pressure</t>
  </si>
  <si>
    <t>Reference volume</t>
  </si>
  <si>
    <t>Empty sample chamber</t>
  </si>
  <si>
    <t>Volume grains</t>
  </si>
  <si>
    <t>ml</t>
  </si>
  <si>
    <t>cm</t>
  </si>
  <si>
    <t>Vbi</t>
  </si>
  <si>
    <t xml:space="preserve">Volume of billets </t>
  </si>
  <si>
    <t>n</t>
  </si>
  <si>
    <t>Vsd</t>
  </si>
  <si>
    <t>Vss</t>
  </si>
  <si>
    <t>Dead volume (system)</t>
  </si>
  <si>
    <t>Dead volume (sample chamber)</t>
  </si>
  <si>
    <t>Dead volume (total)</t>
  </si>
  <si>
    <t>lm</t>
  </si>
  <si>
    <t>Lss</t>
  </si>
  <si>
    <t>Dead space length (sample chamber)</t>
  </si>
  <si>
    <t>Sample</t>
  </si>
  <si>
    <t>Initial absolute pressure</t>
  </si>
  <si>
    <t>--</t>
  </si>
  <si>
    <t>Pa-i</t>
  </si>
  <si>
    <t>Pa-f</t>
  </si>
  <si>
    <t>P1-g</t>
  </si>
  <si>
    <t>P1-a</t>
  </si>
  <si>
    <t>P2-g</t>
  </si>
  <si>
    <t>P2-a</t>
  </si>
  <si>
    <t>Vd-s</t>
  </si>
  <si>
    <t>Ld-sc</t>
  </si>
  <si>
    <t>Vsc</t>
  </si>
  <si>
    <t>Vd-sc</t>
  </si>
  <si>
    <t>Volume of billets Used</t>
  </si>
  <si>
    <t>Pv minus perfect vacuum</t>
  </si>
  <si>
    <t>User input</t>
  </si>
  <si>
    <t>Calculation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</si>
</sst>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9" formatCode="0.00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6" tint="0.39997558519241921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0" xfId="0" applyBorder="1"/>
    <xf numFmtId="0" fontId="0" fillId="0" borderId="3" xfId="0" applyBorder="1"/>
    <xf numFmtId="164" fontId="0" fillId="0" borderId="3" xfId="0" applyNumberFormat="1" applyBorder="1"/>
    <xf numFmtId="0" fontId="1" fillId="0" borderId="1" xfId="0" applyFont="1" applyBorder="1"/>
    <xf numFmtId="0" fontId="0" fillId="0" borderId="2" xfId="0" applyBorder="1"/>
    <xf numFmtId="0" fontId="0" fillId="0" borderId="0" xfId="0" applyBorder="1"/>
    <xf numFmtId="0" fontId="0" fillId="0" borderId="3" xfId="0" applyBorder="1"/>
    <xf numFmtId="0" fontId="0" fillId="0" borderId="0" xfId="0" applyBorder="1" applyAlignment="1">
      <alignment horizontal="center"/>
    </xf>
    <xf numFmtId="169" fontId="0" fillId="0" borderId="0" xfId="0" applyNumberFormat="1"/>
    <xf numFmtId="169" fontId="0" fillId="0" borderId="0" xfId="0" applyNumberFormat="1" applyBorder="1"/>
    <xf numFmtId="169" fontId="0" fillId="0" borderId="2" xfId="0" applyNumberFormat="1" applyBorder="1"/>
    <xf numFmtId="0" fontId="0" fillId="0" borderId="1" xfId="0" applyFill="1" applyBorder="1"/>
    <xf numFmtId="169" fontId="0" fillId="0" borderId="3" xfId="0" applyNumberFormat="1" applyBorder="1"/>
    <xf numFmtId="0" fontId="0" fillId="0" borderId="0" xfId="0" applyBorder="1" applyAlignment="1">
      <alignment horizontal="right"/>
    </xf>
    <xf numFmtId="0" fontId="0" fillId="0" borderId="2" xfId="0" applyBorder="1" applyAlignment="1"/>
    <xf numFmtId="0" fontId="0" fillId="0" borderId="0" xfId="0" applyBorder="1" applyAlignment="1"/>
    <xf numFmtId="0" fontId="0" fillId="0" borderId="3" xfId="0" applyBorder="1" applyAlignment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0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0" xfId="0" applyFont="1" applyBorder="1" applyAlignment="1">
      <alignment horizontal="center"/>
    </xf>
    <xf numFmtId="0" fontId="0" fillId="0" borderId="0" xfId="0" applyBorder="1" applyAlignment="1">
      <alignment horizontal="center" wrapText="1"/>
    </xf>
    <xf numFmtId="0" fontId="0" fillId="0" borderId="3" xfId="0" quotePrefix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0" fillId="3" borderId="0" xfId="0" applyFill="1" applyAlignment="1">
      <alignment horizontal="center"/>
    </xf>
    <xf numFmtId="164" fontId="0" fillId="3" borderId="2" xfId="0" applyNumberFormat="1" applyFill="1" applyBorder="1" applyAlignment="1">
      <alignment horizontal="center" vertical="center"/>
    </xf>
    <xf numFmtId="164" fontId="1" fillId="3" borderId="3" xfId="0" applyNumberFormat="1" applyFont="1" applyFill="1" applyBorder="1" applyAlignment="1">
      <alignment horizontal="center" vertical="center"/>
    </xf>
    <xf numFmtId="164" fontId="0" fillId="3" borderId="3" xfId="0" applyNumberFormat="1" applyFill="1" applyBorder="1" applyAlignment="1">
      <alignment horizontal="center" vertical="center"/>
    </xf>
    <xf numFmtId="2" fontId="0" fillId="3" borderId="0" xfId="0" applyNumberFormat="1" applyFill="1" applyBorder="1" applyAlignment="1">
      <alignment horizontal="center" vertical="center"/>
    </xf>
    <xf numFmtId="2" fontId="0" fillId="3" borderId="3" xfId="0" applyNumberFormat="1" applyFill="1" applyBorder="1" applyAlignment="1">
      <alignment horizontal="center" vertical="center"/>
    </xf>
    <xf numFmtId="2" fontId="0" fillId="3" borderId="2" xfId="0" applyNumberForma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2:H18"/>
  <sheetViews>
    <sheetView workbookViewId="0">
      <selection sqref="A1:H9"/>
    </sheetView>
  </sheetViews>
  <sheetFormatPr defaultRowHeight="15" x14ac:dyDescent="0.25"/>
  <cols>
    <col min="1" max="1" width="11.42578125" bestFit="1" customWidth="1"/>
    <col min="2" max="2" width="12.85546875" bestFit="1" customWidth="1"/>
    <col min="3" max="4" width="12.85546875" customWidth="1"/>
    <col min="5" max="5" width="12.140625" bestFit="1" customWidth="1"/>
    <col min="6" max="6" width="21.42578125" bestFit="1" customWidth="1"/>
    <col min="7" max="7" width="12.85546875" customWidth="1"/>
    <col min="8" max="8" width="12.85546875" bestFit="1" customWidth="1"/>
    <col min="9" max="11" width="12.85546875" customWidth="1"/>
    <col min="12" max="12" width="12.85546875" bestFit="1" customWidth="1"/>
    <col min="13" max="13" width="11.42578125" bestFit="1" customWidth="1"/>
    <col min="15" max="15" width="12.140625" bestFit="1" customWidth="1"/>
    <col min="16" max="16" width="12.5703125" bestFit="1" customWidth="1"/>
  </cols>
  <sheetData>
    <row r="12" spans="1:8" x14ac:dyDescent="0.25">
      <c r="A12" t="s">
        <v>56</v>
      </c>
    </row>
    <row r="13" spans="1:8" x14ac:dyDescent="0.25">
      <c r="A13" s="1" t="s">
        <v>1</v>
      </c>
      <c r="B13" s="1" t="s">
        <v>20</v>
      </c>
      <c r="C13" s="1" t="s">
        <v>31</v>
      </c>
      <c r="D13" s="1" t="s">
        <v>27</v>
      </c>
      <c r="F13" s="1" t="s">
        <v>18</v>
      </c>
      <c r="G13" s="1" t="s">
        <v>20</v>
      </c>
      <c r="H13" s="1" t="s">
        <v>31</v>
      </c>
    </row>
    <row r="14" spans="1:8" x14ac:dyDescent="0.25">
      <c r="A14" s="2" t="s">
        <v>8</v>
      </c>
      <c r="B14" s="2">
        <v>7.75</v>
      </c>
      <c r="C14" s="13">
        <f>B14*0.0610237441</f>
        <v>0.47293401677500002</v>
      </c>
      <c r="D14" s="7"/>
      <c r="F14" s="18" t="s">
        <v>58</v>
      </c>
      <c r="G14" s="8">
        <f>B18</f>
        <v>107.971</v>
      </c>
      <c r="H14" s="11">
        <f>G14*0.0610237441</f>
        <v>6.5887946742211003</v>
      </c>
    </row>
    <row r="15" spans="1:8" x14ac:dyDescent="0.25">
      <c r="A15" s="3" t="s">
        <v>9</v>
      </c>
      <c r="B15" s="3">
        <v>23.221</v>
      </c>
      <c r="C15" s="12">
        <f>B15*0.0610237441</f>
        <v>1.4170323617461</v>
      </c>
      <c r="D15" s="8"/>
      <c r="F15" s="18" t="s">
        <v>17</v>
      </c>
      <c r="G15" s="8">
        <v>14.96</v>
      </c>
      <c r="H15" s="11">
        <f>G15*0.0610237441</f>
        <v>0.91291521173599999</v>
      </c>
    </row>
    <row r="16" spans="1:8" x14ac:dyDescent="0.25">
      <c r="A16" s="3" t="s">
        <v>11</v>
      </c>
      <c r="B16" s="3">
        <v>30.992000000000001</v>
      </c>
      <c r="C16" s="12">
        <f>B16*0.0610237441</f>
        <v>1.8912478771472001</v>
      </c>
      <c r="D16" s="8"/>
      <c r="F16" s="8" t="s">
        <v>21</v>
      </c>
      <c r="G16" s="16">
        <v>18.765999999999998</v>
      </c>
      <c r="H16" s="11">
        <f>G16*0.0610237441</f>
        <v>1.1451715817805999</v>
      </c>
    </row>
    <row r="17" spans="1:8" x14ac:dyDescent="0.25">
      <c r="A17" s="3" t="s">
        <v>10</v>
      </c>
      <c r="B17" s="3">
        <v>46.008000000000003</v>
      </c>
      <c r="C17" s="12">
        <f>B17*0.0610237441</f>
        <v>2.8075804185528002</v>
      </c>
      <c r="D17" s="8"/>
      <c r="F17" s="19" t="s">
        <v>19</v>
      </c>
      <c r="G17" s="9">
        <v>3.3</v>
      </c>
      <c r="H17" s="15">
        <f>G17*0.0610237441</f>
        <v>0.20137835553</v>
      </c>
    </row>
    <row r="18" spans="1:8" x14ac:dyDescent="0.25">
      <c r="A18" s="6" t="s">
        <v>0</v>
      </c>
      <c r="B18" s="6">
        <f>SUM(B14:B17)</f>
        <v>107.971</v>
      </c>
      <c r="C18" s="6"/>
      <c r="D18" s="6"/>
    </row>
  </sheetData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workbookViewId="0">
      <selection activeCell="E2" sqref="E2"/>
    </sheetView>
  </sheetViews>
  <sheetFormatPr defaultRowHeight="15" x14ac:dyDescent="0.25"/>
  <cols>
    <col min="1" max="1" width="22" bestFit="1" customWidth="1"/>
    <col min="2" max="2" width="10.7109375" bestFit="1" customWidth="1"/>
    <col min="3" max="3" width="25.85546875" bestFit="1" customWidth="1"/>
    <col min="4" max="4" width="7.28515625" bestFit="1" customWidth="1"/>
    <col min="5" max="5" width="8.85546875" bestFit="1" customWidth="1"/>
    <col min="6" max="6" width="19" bestFit="1" customWidth="1"/>
    <col min="7" max="7" width="21.42578125" bestFit="1" customWidth="1"/>
    <col min="8" max="8" width="12.140625" bestFit="1" customWidth="1"/>
    <col min="9" max="9" width="12.5703125" bestFit="1" customWidth="1"/>
    <col min="10" max="10" width="10.5703125" bestFit="1" customWidth="1"/>
    <col min="11" max="11" width="22" bestFit="1" customWidth="1"/>
    <col min="12" max="12" width="21.42578125" bestFit="1" customWidth="1"/>
    <col min="13" max="13" width="12.140625" bestFit="1" customWidth="1"/>
    <col min="14" max="14" width="12.5703125" bestFit="1" customWidth="1"/>
    <col min="15" max="15" width="9.42578125" bestFit="1" customWidth="1"/>
    <col min="16" max="17" width="18.85546875" bestFit="1" customWidth="1"/>
  </cols>
  <sheetData>
    <row r="1" spans="1:10" ht="18.75" x14ac:dyDescent="0.3">
      <c r="A1" s="27" t="s">
        <v>18</v>
      </c>
      <c r="B1" s="27" t="s">
        <v>36</v>
      </c>
      <c r="C1" s="27" t="s">
        <v>37</v>
      </c>
      <c r="D1" s="27" t="s">
        <v>38</v>
      </c>
      <c r="E1" s="27" t="s">
        <v>64</v>
      </c>
      <c r="G1" t="s">
        <v>55</v>
      </c>
    </row>
    <row r="2" spans="1:10" x14ac:dyDescent="0.25">
      <c r="A2" s="28"/>
      <c r="B2" s="29" t="s">
        <v>41</v>
      </c>
      <c r="C2" s="20" t="s">
        <v>25</v>
      </c>
      <c r="D2" s="30" t="s">
        <v>73</v>
      </c>
      <c r="E2" s="41">
        <f>2.56*1</f>
        <v>2.56</v>
      </c>
      <c r="G2" s="1" t="s">
        <v>1</v>
      </c>
      <c r="H2" s="1" t="s">
        <v>20</v>
      </c>
      <c r="I2" s="1" t="s">
        <v>31</v>
      </c>
      <c r="J2" s="1" t="s">
        <v>27</v>
      </c>
    </row>
    <row r="3" spans="1:10" x14ac:dyDescent="0.25">
      <c r="A3" s="31"/>
      <c r="B3" s="32" t="s">
        <v>42</v>
      </c>
      <c r="C3" s="10" t="s">
        <v>26</v>
      </c>
      <c r="D3" s="33" t="s">
        <v>73</v>
      </c>
      <c r="E3" s="42">
        <v>2.56</v>
      </c>
      <c r="G3" s="2" t="s">
        <v>2</v>
      </c>
      <c r="H3" s="2">
        <v>5.3310000000000004</v>
      </c>
      <c r="I3" s="13">
        <f>H3*0.0610237441</f>
        <v>0.32531757979710002</v>
      </c>
      <c r="J3" s="7"/>
    </row>
    <row r="4" spans="1:10" x14ac:dyDescent="0.25">
      <c r="A4" s="34"/>
      <c r="B4" s="35" t="s">
        <v>43</v>
      </c>
      <c r="C4" s="21" t="s">
        <v>24</v>
      </c>
      <c r="D4" s="36" t="s">
        <v>72</v>
      </c>
      <c r="E4" s="52">
        <f>PI()*(E2/2)^2*E3</f>
        <v>13.176794633322285</v>
      </c>
      <c r="G4" s="3" t="s">
        <v>3</v>
      </c>
      <c r="H4" s="3">
        <v>7.1360000000000001</v>
      </c>
      <c r="I4" s="12">
        <f>H4*0.0610237441</f>
        <v>0.43546543789760001</v>
      </c>
      <c r="J4" s="8"/>
    </row>
    <row r="5" spans="1:10" x14ac:dyDescent="0.25">
      <c r="A5" s="28" t="s">
        <v>40</v>
      </c>
      <c r="B5" s="29" t="s">
        <v>44</v>
      </c>
      <c r="C5" s="20" t="s">
        <v>33</v>
      </c>
      <c r="D5" s="30" t="s">
        <v>39</v>
      </c>
      <c r="E5" s="41">
        <v>14.7</v>
      </c>
      <c r="G5" s="3" t="s">
        <v>4</v>
      </c>
      <c r="H5" s="3">
        <v>7.1360000000000001</v>
      </c>
      <c r="I5" s="12">
        <f>H5*0.0610237441</f>
        <v>0.43546543789760001</v>
      </c>
      <c r="J5" s="8"/>
    </row>
    <row r="6" spans="1:10" x14ac:dyDescent="0.25">
      <c r="A6" s="34"/>
      <c r="B6" s="35" t="s">
        <v>45</v>
      </c>
      <c r="C6" s="21" t="s">
        <v>34</v>
      </c>
      <c r="D6" s="36" t="s">
        <v>39</v>
      </c>
      <c r="E6" s="43">
        <v>14.7</v>
      </c>
      <c r="G6" s="3" t="s">
        <v>5</v>
      </c>
      <c r="H6" s="3">
        <v>12.478</v>
      </c>
      <c r="I6" s="12">
        <f>H6*0.0610237441</f>
        <v>0.7614542788798</v>
      </c>
      <c r="J6" s="8"/>
    </row>
    <row r="7" spans="1:10" x14ac:dyDescent="0.25">
      <c r="A7" s="28" t="s">
        <v>35</v>
      </c>
      <c r="B7" s="29" t="s">
        <v>46</v>
      </c>
      <c r="C7" s="20" t="s">
        <v>65</v>
      </c>
      <c r="D7" s="30" t="s">
        <v>39</v>
      </c>
      <c r="E7" s="41">
        <v>-14.68</v>
      </c>
      <c r="G7" s="3" t="s">
        <v>6</v>
      </c>
      <c r="H7" s="3">
        <v>15.752000000000001</v>
      </c>
      <c r="I7" s="12">
        <f>H7*0.0610237441</f>
        <v>0.96124601706320001</v>
      </c>
      <c r="J7" s="8"/>
    </row>
    <row r="8" spans="1:10" x14ac:dyDescent="0.25">
      <c r="A8" s="34"/>
      <c r="B8" s="35" t="s">
        <v>23</v>
      </c>
      <c r="C8" s="26" t="s">
        <v>99</v>
      </c>
      <c r="D8" s="37" t="s">
        <v>39</v>
      </c>
      <c r="E8" s="44">
        <f>E7-(-14.7)</f>
        <v>1.9999999999999574E-2</v>
      </c>
      <c r="G8" s="4" t="s">
        <v>7</v>
      </c>
      <c r="H8" s="5">
        <v>1.77</v>
      </c>
      <c r="I8" s="5">
        <f>H8*0.0610237441</f>
        <v>0.108012027057</v>
      </c>
      <c r="J8" s="5"/>
    </row>
    <row r="9" spans="1:10" x14ac:dyDescent="0.25">
      <c r="A9" s="28" t="s">
        <v>28</v>
      </c>
      <c r="B9" s="29" t="s">
        <v>47</v>
      </c>
      <c r="C9" s="20" t="s">
        <v>68</v>
      </c>
      <c r="D9" s="30" t="s">
        <v>39</v>
      </c>
      <c r="E9" s="41">
        <v>99.81</v>
      </c>
    </row>
    <row r="10" spans="1:10" x14ac:dyDescent="0.25">
      <c r="A10" s="34"/>
      <c r="B10" s="35" t="s">
        <v>48</v>
      </c>
      <c r="C10" s="21" t="s">
        <v>67</v>
      </c>
      <c r="D10" s="36" t="s">
        <v>39</v>
      </c>
      <c r="E10" s="44">
        <f>E5+E9</f>
        <v>114.51</v>
      </c>
      <c r="G10" s="1" t="s">
        <v>18</v>
      </c>
      <c r="H10" s="1" t="s">
        <v>20</v>
      </c>
      <c r="I10" s="1" t="s">
        <v>31</v>
      </c>
    </row>
    <row r="11" spans="1:10" x14ac:dyDescent="0.25">
      <c r="A11" s="23" t="s">
        <v>29</v>
      </c>
      <c r="B11" s="22" t="s">
        <v>22</v>
      </c>
      <c r="C11" s="24" t="s">
        <v>69</v>
      </c>
      <c r="D11" s="25" t="s">
        <v>72</v>
      </c>
      <c r="E11" s="47">
        <f>'Calculations 1.0"'!H12</f>
        <v>14.96</v>
      </c>
      <c r="G11" s="17" t="s">
        <v>59</v>
      </c>
      <c r="H11" s="7">
        <f>SUM(H3:H8)</f>
        <v>49.603000000000009</v>
      </c>
      <c r="I11" s="12">
        <f>H11*0.0610237441</f>
        <v>3.0269607785923003</v>
      </c>
    </row>
    <row r="12" spans="1:10" x14ac:dyDescent="0.25">
      <c r="A12" s="28" t="s">
        <v>30</v>
      </c>
      <c r="B12" s="29" t="s">
        <v>49</v>
      </c>
      <c r="C12" s="20" t="s">
        <v>66</v>
      </c>
      <c r="D12" s="30" t="s">
        <v>39</v>
      </c>
      <c r="E12" s="41">
        <v>26.46</v>
      </c>
      <c r="G12" s="18" t="s">
        <v>17</v>
      </c>
      <c r="H12" s="3">
        <v>14.96</v>
      </c>
      <c r="I12" s="11">
        <f>H12*0.0610237441</f>
        <v>0.91291521173599999</v>
      </c>
    </row>
    <row r="13" spans="1:10" x14ac:dyDescent="0.25">
      <c r="A13" s="34"/>
      <c r="B13" s="35" t="s">
        <v>50</v>
      </c>
      <c r="C13" s="21" t="s">
        <v>67</v>
      </c>
      <c r="D13" s="36" t="s">
        <v>39</v>
      </c>
      <c r="E13" s="44">
        <f>E5+E12</f>
        <v>41.16</v>
      </c>
      <c r="G13" s="8" t="s">
        <v>21</v>
      </c>
      <c r="H13" s="16">
        <v>18.765999999999998</v>
      </c>
      <c r="I13" s="11">
        <f>H13*0.0610237441</f>
        <v>1.1451715817805999</v>
      </c>
    </row>
    <row r="14" spans="1:10" x14ac:dyDescent="0.25">
      <c r="A14" s="28" t="s">
        <v>32</v>
      </c>
      <c r="B14" s="29" t="s">
        <v>53</v>
      </c>
      <c r="C14" s="20" t="s">
        <v>70</v>
      </c>
      <c r="D14" s="30" t="s">
        <v>72</v>
      </c>
      <c r="E14" s="45">
        <f>H11</f>
        <v>49.603000000000009</v>
      </c>
      <c r="G14" s="19" t="s">
        <v>19</v>
      </c>
      <c r="H14" s="4">
        <v>3.3</v>
      </c>
      <c r="I14" s="15">
        <f>H14*0.0610237441</f>
        <v>0.20137835553</v>
      </c>
    </row>
    <row r="15" spans="1:10" x14ac:dyDescent="0.25">
      <c r="A15" s="31"/>
      <c r="B15" s="32" t="s">
        <v>74</v>
      </c>
      <c r="C15" s="10" t="s">
        <v>75</v>
      </c>
      <c r="D15" s="33" t="s">
        <v>72</v>
      </c>
      <c r="E15" s="42">
        <f>SUM(H4:H8)</f>
        <v>44.272000000000006</v>
      </c>
    </row>
    <row r="16" spans="1:10" ht="30" x14ac:dyDescent="0.25">
      <c r="A16" s="38"/>
      <c r="B16" s="32" t="s">
        <v>54</v>
      </c>
      <c r="C16" s="39" t="s">
        <v>63</v>
      </c>
      <c r="D16" s="33" t="s">
        <v>72</v>
      </c>
      <c r="E16" s="46">
        <f>E14-E15</f>
        <v>5.3310000000000031</v>
      </c>
    </row>
    <row r="17" spans="1:7" x14ac:dyDescent="0.25">
      <c r="A17" s="38"/>
      <c r="B17" s="32" t="s">
        <v>77</v>
      </c>
      <c r="C17" s="39" t="s">
        <v>79</v>
      </c>
      <c r="D17" s="33" t="s">
        <v>72</v>
      </c>
      <c r="E17" s="46">
        <f>H14</f>
        <v>3.3</v>
      </c>
    </row>
    <row r="18" spans="1:7" ht="30" x14ac:dyDescent="0.25">
      <c r="A18" s="38"/>
      <c r="B18" s="32" t="s">
        <v>83</v>
      </c>
      <c r="C18" s="39" t="s">
        <v>84</v>
      </c>
      <c r="D18" s="33" t="s">
        <v>73</v>
      </c>
      <c r="E18" s="42">
        <v>0</v>
      </c>
    </row>
    <row r="19" spans="1:7" ht="30" x14ac:dyDescent="0.25">
      <c r="A19" s="38"/>
      <c r="B19" s="32" t="s">
        <v>78</v>
      </c>
      <c r="C19" s="39" t="s">
        <v>80</v>
      </c>
      <c r="D19" s="33" t="s">
        <v>72</v>
      </c>
      <c r="E19" s="46">
        <f>PI()*(E2/2)^2*E18</f>
        <v>0</v>
      </c>
    </row>
    <row r="20" spans="1:7" x14ac:dyDescent="0.25">
      <c r="A20" s="34"/>
      <c r="B20" s="35" t="s">
        <v>51</v>
      </c>
      <c r="C20" s="21" t="s">
        <v>81</v>
      </c>
      <c r="D20" s="36" t="s">
        <v>72</v>
      </c>
      <c r="E20" s="44">
        <f>E19+E17</f>
        <v>3.3</v>
      </c>
    </row>
    <row r="21" spans="1:7" x14ac:dyDescent="0.25">
      <c r="A21" s="28"/>
      <c r="B21" s="29" t="s">
        <v>52</v>
      </c>
      <c r="C21" s="20" t="s">
        <v>71</v>
      </c>
      <c r="D21" s="30" t="s">
        <v>72</v>
      </c>
      <c r="E21" s="50">
        <f>(E13*(E11+E16+E20)-E10*E11-E8*(E16+E20))/(E13-E8)</f>
        <v>-18.041727272727279</v>
      </c>
      <c r="G21" s="48" t="s">
        <v>100</v>
      </c>
    </row>
    <row r="22" spans="1:7" x14ac:dyDescent="0.25">
      <c r="A22" s="9" t="s">
        <v>61</v>
      </c>
      <c r="B22" s="35" t="s">
        <v>76</v>
      </c>
      <c r="C22" s="21" t="s">
        <v>61</v>
      </c>
      <c r="D22" s="40" t="s">
        <v>62</v>
      </c>
      <c r="E22" s="51">
        <f>1-(E21/E4)</f>
        <v>2.3692045580722838</v>
      </c>
      <c r="G22" s="49" t="s">
        <v>101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workbookViewId="0">
      <selection activeCell="F15" sqref="F15"/>
    </sheetView>
  </sheetViews>
  <sheetFormatPr defaultRowHeight="15" x14ac:dyDescent="0.25"/>
  <cols>
    <col min="1" max="1" width="22" bestFit="1" customWidth="1"/>
    <col min="2" max="2" width="10.7109375" bestFit="1" customWidth="1"/>
    <col min="3" max="3" width="25.85546875" bestFit="1" customWidth="1"/>
    <col min="4" max="4" width="7.28515625" bestFit="1" customWidth="1"/>
    <col min="5" max="5" width="12" bestFit="1" customWidth="1"/>
    <col min="6" max="6" width="19" bestFit="1" customWidth="1"/>
    <col min="7" max="7" width="21.42578125" bestFit="1" customWidth="1"/>
    <col min="8" max="8" width="12.140625" bestFit="1" customWidth="1"/>
    <col min="9" max="9" width="12.5703125" bestFit="1" customWidth="1"/>
    <col min="10" max="10" width="10.5703125" bestFit="1" customWidth="1"/>
    <col min="11" max="11" width="22" bestFit="1" customWidth="1"/>
    <col min="12" max="12" width="21.42578125" bestFit="1" customWidth="1"/>
    <col min="13" max="13" width="12.140625" bestFit="1" customWidth="1"/>
    <col min="14" max="14" width="12.5703125" bestFit="1" customWidth="1"/>
    <col min="15" max="15" width="9.42578125" bestFit="1" customWidth="1"/>
    <col min="16" max="17" width="18.85546875" bestFit="1" customWidth="1"/>
  </cols>
  <sheetData>
    <row r="1" spans="1:10" ht="18.75" x14ac:dyDescent="0.3">
      <c r="A1" s="27" t="s">
        <v>18</v>
      </c>
      <c r="B1" s="27" t="s">
        <v>36</v>
      </c>
      <c r="C1" s="27" t="s">
        <v>37</v>
      </c>
      <c r="D1" s="27" t="s">
        <v>38</v>
      </c>
      <c r="E1" s="27" t="s">
        <v>64</v>
      </c>
      <c r="G1" t="s">
        <v>56</v>
      </c>
    </row>
    <row r="2" spans="1:10" x14ac:dyDescent="0.25">
      <c r="A2" s="28"/>
      <c r="B2" s="29" t="s">
        <v>41</v>
      </c>
      <c r="C2" s="20" t="s">
        <v>25</v>
      </c>
      <c r="D2" s="30" t="s">
        <v>73</v>
      </c>
      <c r="E2" s="41">
        <f>2.56*1.5</f>
        <v>3.84</v>
      </c>
      <c r="G2" s="1" t="s">
        <v>1</v>
      </c>
      <c r="H2" s="1" t="s">
        <v>20</v>
      </c>
      <c r="I2" s="1" t="s">
        <v>31</v>
      </c>
      <c r="J2" s="1" t="s">
        <v>27</v>
      </c>
    </row>
    <row r="3" spans="1:10" x14ac:dyDescent="0.25">
      <c r="A3" s="31"/>
      <c r="B3" s="32" t="s">
        <v>42</v>
      </c>
      <c r="C3" s="10" t="s">
        <v>26</v>
      </c>
      <c r="D3" s="33" t="s">
        <v>73</v>
      </c>
      <c r="E3" s="42">
        <v>2.56</v>
      </c>
      <c r="G3" s="7" t="s">
        <v>8</v>
      </c>
      <c r="H3" s="7">
        <v>7.75</v>
      </c>
      <c r="I3" s="13">
        <f>H3*0.0610237441</f>
        <v>0.47293401677500002</v>
      </c>
      <c r="J3" s="7"/>
    </row>
    <row r="4" spans="1:10" x14ac:dyDescent="0.25">
      <c r="A4" s="34"/>
      <c r="B4" s="35" t="s">
        <v>43</v>
      </c>
      <c r="C4" s="21" t="s">
        <v>24</v>
      </c>
      <c r="D4" s="36" t="s">
        <v>72</v>
      </c>
      <c r="E4" s="52">
        <f>PI()*(E2/2)^2*E3</f>
        <v>29.647787924975137</v>
      </c>
      <c r="G4" s="8" t="s">
        <v>9</v>
      </c>
      <c r="H4" s="8">
        <v>23.221</v>
      </c>
      <c r="I4" s="12">
        <f>H4*0.0610237441</f>
        <v>1.4170323617461</v>
      </c>
      <c r="J4" s="8"/>
    </row>
    <row r="5" spans="1:10" x14ac:dyDescent="0.25">
      <c r="A5" s="28" t="s">
        <v>40</v>
      </c>
      <c r="B5" s="29" t="s">
        <v>44</v>
      </c>
      <c r="C5" s="20" t="s">
        <v>33</v>
      </c>
      <c r="D5" s="30" t="s">
        <v>39</v>
      </c>
      <c r="E5" s="41">
        <v>14.7</v>
      </c>
      <c r="G5" s="8" t="s">
        <v>11</v>
      </c>
      <c r="H5" s="8">
        <v>30.992000000000001</v>
      </c>
      <c r="I5" s="12">
        <f>H5*0.0610237441</f>
        <v>1.8912478771472001</v>
      </c>
      <c r="J5" s="8"/>
    </row>
    <row r="6" spans="1:10" x14ac:dyDescent="0.25">
      <c r="A6" s="34"/>
      <c r="B6" s="35" t="s">
        <v>45</v>
      </c>
      <c r="C6" s="21" t="s">
        <v>34</v>
      </c>
      <c r="D6" s="36" t="s">
        <v>39</v>
      </c>
      <c r="E6" s="43">
        <v>14.7</v>
      </c>
      <c r="G6" s="9" t="s">
        <v>10</v>
      </c>
      <c r="H6" s="9">
        <v>46.008000000000003</v>
      </c>
      <c r="I6" s="15">
        <f>H6*0.0610237441</f>
        <v>2.8075804185528002</v>
      </c>
      <c r="J6" s="9"/>
    </row>
    <row r="7" spans="1:10" x14ac:dyDescent="0.25">
      <c r="A7" s="28" t="s">
        <v>35</v>
      </c>
      <c r="B7" s="29" t="s">
        <v>46</v>
      </c>
      <c r="C7" s="20" t="s">
        <v>65</v>
      </c>
      <c r="D7" s="30" t="s">
        <v>39</v>
      </c>
      <c r="E7" s="41">
        <v>-14.68</v>
      </c>
    </row>
    <row r="8" spans="1:10" x14ac:dyDescent="0.25">
      <c r="A8" s="34"/>
      <c r="B8" s="35" t="s">
        <v>23</v>
      </c>
      <c r="C8" s="26" t="s">
        <v>99</v>
      </c>
      <c r="D8" s="37" t="s">
        <v>39</v>
      </c>
      <c r="E8" s="44">
        <f>E7-(-14.7)</f>
        <v>1.9999999999999574E-2</v>
      </c>
      <c r="G8" s="1" t="s">
        <v>18</v>
      </c>
      <c r="H8" s="1" t="s">
        <v>20</v>
      </c>
      <c r="I8" s="1" t="s">
        <v>31</v>
      </c>
    </row>
    <row r="9" spans="1:10" x14ac:dyDescent="0.25">
      <c r="A9" s="28" t="s">
        <v>28</v>
      </c>
      <c r="B9" s="29" t="s">
        <v>47</v>
      </c>
      <c r="C9" s="20" t="s">
        <v>68</v>
      </c>
      <c r="D9" s="30" t="s">
        <v>39</v>
      </c>
      <c r="E9" s="41">
        <v>99.81</v>
      </c>
      <c r="G9" s="18" t="s">
        <v>58</v>
      </c>
      <c r="H9" s="8">
        <f>SUM(H3:H6)</f>
        <v>107.971</v>
      </c>
      <c r="I9" s="11">
        <f>H9*0.0610237441</f>
        <v>6.5887946742211003</v>
      </c>
    </row>
    <row r="10" spans="1:10" x14ac:dyDescent="0.25">
      <c r="A10" s="34"/>
      <c r="B10" s="35" t="s">
        <v>48</v>
      </c>
      <c r="C10" s="21" t="s">
        <v>67</v>
      </c>
      <c r="D10" s="36" t="s">
        <v>39</v>
      </c>
      <c r="E10" s="44">
        <f>E5+E9</f>
        <v>114.51</v>
      </c>
      <c r="G10" s="18" t="s">
        <v>17</v>
      </c>
      <c r="H10" s="8">
        <v>14.96</v>
      </c>
      <c r="I10" s="11">
        <f>H10*0.0610237441</f>
        <v>0.91291521173599999</v>
      </c>
    </row>
    <row r="11" spans="1:10" x14ac:dyDescent="0.25">
      <c r="A11" s="23" t="s">
        <v>29</v>
      </c>
      <c r="B11" s="22" t="s">
        <v>22</v>
      </c>
      <c r="C11" s="24" t="s">
        <v>69</v>
      </c>
      <c r="D11" s="25" t="s">
        <v>72</v>
      </c>
      <c r="E11" s="47">
        <f>'Calculations 1.0"'!H12</f>
        <v>14.96</v>
      </c>
      <c r="G11" s="8" t="s">
        <v>21</v>
      </c>
      <c r="H11" s="16">
        <v>18.765999999999998</v>
      </c>
      <c r="I11" s="11">
        <f>H11*0.0610237441</f>
        <v>1.1451715817805999</v>
      </c>
    </row>
    <row r="12" spans="1:10" x14ac:dyDescent="0.25">
      <c r="A12" s="28" t="s">
        <v>30</v>
      </c>
      <c r="B12" s="29" t="s">
        <v>49</v>
      </c>
      <c r="C12" s="20" t="s">
        <v>66</v>
      </c>
      <c r="D12" s="30" t="s">
        <v>39</v>
      </c>
      <c r="E12" s="41">
        <v>26.46</v>
      </c>
      <c r="G12" s="19" t="s">
        <v>19</v>
      </c>
      <c r="H12" s="9">
        <v>3.3</v>
      </c>
      <c r="I12" s="15">
        <f>H12*0.0610237441</f>
        <v>0.20137835553</v>
      </c>
    </row>
    <row r="13" spans="1:10" x14ac:dyDescent="0.25">
      <c r="A13" s="34"/>
      <c r="B13" s="35" t="s">
        <v>50</v>
      </c>
      <c r="C13" s="21" t="s">
        <v>67</v>
      </c>
      <c r="D13" s="36" t="s">
        <v>39</v>
      </c>
      <c r="E13" s="44">
        <f>E5+E12</f>
        <v>41.16</v>
      </c>
    </row>
    <row r="14" spans="1:10" x14ac:dyDescent="0.25">
      <c r="A14" s="28" t="s">
        <v>32</v>
      </c>
      <c r="B14" s="29" t="s">
        <v>53</v>
      </c>
      <c r="C14" s="20" t="s">
        <v>70</v>
      </c>
      <c r="D14" s="30" t="s">
        <v>72</v>
      </c>
      <c r="E14" s="55">
        <f>H9</f>
        <v>107.971</v>
      </c>
    </row>
    <row r="15" spans="1:10" x14ac:dyDescent="0.25">
      <c r="A15" s="31"/>
      <c r="B15" s="32" t="s">
        <v>74</v>
      </c>
      <c r="C15" s="10" t="s">
        <v>75</v>
      </c>
      <c r="D15" s="33" t="s">
        <v>72</v>
      </c>
      <c r="E15" s="42">
        <f>SUM(H5:H6)</f>
        <v>77</v>
      </c>
    </row>
    <row r="16" spans="1:10" ht="30" x14ac:dyDescent="0.25">
      <c r="A16" s="38"/>
      <c r="B16" s="32" t="s">
        <v>54</v>
      </c>
      <c r="C16" s="39" t="s">
        <v>63</v>
      </c>
      <c r="D16" s="33" t="s">
        <v>72</v>
      </c>
      <c r="E16" s="46">
        <f>E14-E15</f>
        <v>30.971000000000004</v>
      </c>
    </row>
    <row r="17" spans="1:7" x14ac:dyDescent="0.25">
      <c r="A17" s="38"/>
      <c r="B17" s="32" t="s">
        <v>77</v>
      </c>
      <c r="C17" s="39" t="s">
        <v>79</v>
      </c>
      <c r="D17" s="33" t="s">
        <v>82</v>
      </c>
      <c r="E17" s="46">
        <f>H12</f>
        <v>3.3</v>
      </c>
    </row>
    <row r="18" spans="1:7" ht="30" x14ac:dyDescent="0.25">
      <c r="A18" s="38"/>
      <c r="B18" s="32" t="s">
        <v>83</v>
      </c>
      <c r="C18" s="39" t="s">
        <v>84</v>
      </c>
      <c r="D18" s="33" t="s">
        <v>73</v>
      </c>
      <c r="E18" s="42">
        <v>0.3</v>
      </c>
    </row>
    <row r="19" spans="1:7" ht="30" x14ac:dyDescent="0.25">
      <c r="A19" s="38"/>
      <c r="B19" s="32" t="s">
        <v>78</v>
      </c>
      <c r="C19" s="39" t="s">
        <v>80</v>
      </c>
      <c r="D19" s="33" t="s">
        <v>72</v>
      </c>
      <c r="E19" s="53">
        <f>PI()*(E2/2)^2*E18</f>
        <v>3.4743501474580238</v>
      </c>
    </row>
    <row r="20" spans="1:7" x14ac:dyDescent="0.25">
      <c r="A20" s="34"/>
      <c r="B20" s="35" t="s">
        <v>51</v>
      </c>
      <c r="C20" s="21" t="s">
        <v>81</v>
      </c>
      <c r="D20" s="36" t="s">
        <v>72</v>
      </c>
      <c r="E20" s="54">
        <f>E19+E17</f>
        <v>6.7743501474580237</v>
      </c>
    </row>
    <row r="21" spans="1:7" x14ac:dyDescent="0.25">
      <c r="A21" s="28"/>
      <c r="B21" s="29" t="s">
        <v>52</v>
      </c>
      <c r="C21" s="20" t="s">
        <v>71</v>
      </c>
      <c r="D21" s="30" t="s">
        <v>72</v>
      </c>
      <c r="E21" s="50">
        <f>(E13*(E11+E16+E20)-E10*E11-E8*(E16+E20))/(E13-E8)</f>
        <v>11.072622874730747</v>
      </c>
      <c r="G21" s="48" t="s">
        <v>100</v>
      </c>
    </row>
    <row r="22" spans="1:7" x14ac:dyDescent="0.25">
      <c r="A22" s="9" t="s">
        <v>61</v>
      </c>
      <c r="B22" s="35" t="s">
        <v>76</v>
      </c>
      <c r="C22" s="21" t="s">
        <v>61</v>
      </c>
      <c r="D22" s="40" t="s">
        <v>62</v>
      </c>
      <c r="E22" s="51">
        <f>1-(E21/E4)</f>
        <v>0.62652785756730167</v>
      </c>
      <c r="G22" s="49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F13" sqref="F13"/>
    </sheetView>
  </sheetViews>
  <sheetFormatPr defaultRowHeight="15" x14ac:dyDescent="0.25"/>
  <cols>
    <col min="1" max="1" width="22" bestFit="1" customWidth="1"/>
    <col min="2" max="2" width="10.7109375" bestFit="1" customWidth="1"/>
    <col min="3" max="3" width="32.140625" bestFit="1" customWidth="1"/>
    <col min="4" max="4" width="7.28515625" bestFit="1" customWidth="1"/>
    <col min="5" max="5" width="12" bestFit="1" customWidth="1"/>
    <col min="6" max="6" width="19" bestFit="1" customWidth="1"/>
    <col min="7" max="7" width="21.42578125" bestFit="1" customWidth="1"/>
    <col min="8" max="8" width="12.140625" bestFit="1" customWidth="1"/>
    <col min="9" max="9" width="12.5703125" bestFit="1" customWidth="1"/>
    <col min="10" max="10" width="10.5703125" bestFit="1" customWidth="1"/>
    <col min="11" max="11" width="22" bestFit="1" customWidth="1"/>
    <col min="12" max="12" width="21.42578125" bestFit="1" customWidth="1"/>
    <col min="13" max="13" width="12.140625" bestFit="1" customWidth="1"/>
    <col min="14" max="14" width="12.5703125" bestFit="1" customWidth="1"/>
    <col min="15" max="15" width="9.42578125" bestFit="1" customWidth="1"/>
    <col min="16" max="17" width="18.85546875" bestFit="1" customWidth="1"/>
  </cols>
  <sheetData>
    <row r="1" spans="1:10" ht="18.75" x14ac:dyDescent="0.3">
      <c r="A1" s="27" t="s">
        <v>18</v>
      </c>
      <c r="B1" s="27" t="s">
        <v>36</v>
      </c>
      <c r="C1" s="27" t="s">
        <v>37</v>
      </c>
      <c r="D1" s="27" t="s">
        <v>38</v>
      </c>
      <c r="E1" s="27" t="s">
        <v>64</v>
      </c>
      <c r="G1" t="s">
        <v>57</v>
      </c>
    </row>
    <row r="2" spans="1:10" x14ac:dyDescent="0.25">
      <c r="A2" s="28" t="s">
        <v>85</v>
      </c>
      <c r="B2" s="29" t="s">
        <v>41</v>
      </c>
      <c r="C2" s="20" t="s">
        <v>25</v>
      </c>
      <c r="D2" s="30" t="s">
        <v>73</v>
      </c>
      <c r="E2" s="41">
        <f>2.56*2</f>
        <v>5.12</v>
      </c>
      <c r="G2" s="1" t="s">
        <v>1</v>
      </c>
      <c r="H2" s="1" t="s">
        <v>20</v>
      </c>
      <c r="I2" s="14" t="s">
        <v>31</v>
      </c>
      <c r="J2" s="14" t="s">
        <v>27</v>
      </c>
    </row>
    <row r="3" spans="1:10" x14ac:dyDescent="0.25">
      <c r="A3" s="31"/>
      <c r="B3" s="32" t="s">
        <v>42</v>
      </c>
      <c r="C3" s="10" t="s">
        <v>26</v>
      </c>
      <c r="D3" s="33" t="s">
        <v>73</v>
      </c>
      <c r="E3" s="42">
        <v>2.56</v>
      </c>
      <c r="G3" s="2" t="s">
        <v>12</v>
      </c>
      <c r="H3" s="8">
        <v>27.097999999999999</v>
      </c>
      <c r="I3" s="12">
        <f>H3*0.0610237441</f>
        <v>1.6536214176217998</v>
      </c>
      <c r="J3" s="8"/>
    </row>
    <row r="4" spans="1:10" x14ac:dyDescent="0.25">
      <c r="A4" s="34"/>
      <c r="B4" s="35" t="s">
        <v>43</v>
      </c>
      <c r="C4" s="21" t="s">
        <v>24</v>
      </c>
      <c r="D4" s="36" t="s">
        <v>72</v>
      </c>
      <c r="E4" s="52">
        <f>PI()*(E2/2)^2*E3</f>
        <v>52.707178533289138</v>
      </c>
      <c r="G4" s="3" t="s">
        <v>13</v>
      </c>
      <c r="H4" s="3">
        <v>54.302999999999997</v>
      </c>
      <c r="I4" s="12">
        <f>H4*0.0610237441</f>
        <v>3.3137723758622997</v>
      </c>
      <c r="J4" s="8"/>
    </row>
    <row r="5" spans="1:10" x14ac:dyDescent="0.25">
      <c r="A5" s="28" t="s">
        <v>40</v>
      </c>
      <c r="B5" s="29" t="s">
        <v>88</v>
      </c>
      <c r="C5" s="20" t="s">
        <v>33</v>
      </c>
      <c r="D5" s="30" t="s">
        <v>39</v>
      </c>
      <c r="E5" s="41">
        <v>14.7</v>
      </c>
      <c r="G5" s="3" t="s">
        <v>14</v>
      </c>
      <c r="H5" s="3">
        <v>80.367999999999995</v>
      </c>
      <c r="I5" s="12">
        <f>H5*0.0610237441</f>
        <v>4.9043562658287998</v>
      </c>
      <c r="J5" s="8"/>
    </row>
    <row r="6" spans="1:10" x14ac:dyDescent="0.25">
      <c r="A6" s="34"/>
      <c r="B6" s="35" t="s">
        <v>89</v>
      </c>
      <c r="C6" s="21" t="s">
        <v>34</v>
      </c>
      <c r="D6" s="36" t="s">
        <v>39</v>
      </c>
      <c r="E6" s="43">
        <v>14.7</v>
      </c>
      <c r="G6" s="3" t="s">
        <v>15</v>
      </c>
      <c r="H6" s="3">
        <v>13.576000000000001</v>
      </c>
      <c r="I6" s="12">
        <f>H6*0.0610237441</f>
        <v>0.82845834990160006</v>
      </c>
      <c r="J6" s="8"/>
    </row>
    <row r="7" spans="1:10" x14ac:dyDescent="0.25">
      <c r="A7" s="28" t="s">
        <v>35</v>
      </c>
      <c r="B7" s="29" t="s">
        <v>46</v>
      </c>
      <c r="C7" s="20" t="s">
        <v>65</v>
      </c>
      <c r="D7" s="30" t="s">
        <v>39</v>
      </c>
      <c r="E7" s="41">
        <v>-14.68</v>
      </c>
      <c r="G7" s="3" t="s">
        <v>16</v>
      </c>
      <c r="H7" s="3">
        <v>40.659999999999997</v>
      </c>
      <c r="I7" s="12">
        <f>H7*0.0610237441</f>
        <v>2.4812254351059999</v>
      </c>
      <c r="J7" s="8"/>
    </row>
    <row r="8" spans="1:10" ht="15" customHeight="1" x14ac:dyDescent="0.25">
      <c r="A8" s="34"/>
      <c r="B8" s="35" t="s">
        <v>23</v>
      </c>
      <c r="C8" s="26" t="s">
        <v>99</v>
      </c>
      <c r="D8" s="37" t="s">
        <v>39</v>
      </c>
      <c r="E8" s="44">
        <f>E7-(-14.7)</f>
        <v>1.9999999999999574E-2</v>
      </c>
    </row>
    <row r="9" spans="1:10" x14ac:dyDescent="0.25">
      <c r="A9" s="28" t="s">
        <v>28</v>
      </c>
      <c r="B9" s="29" t="s">
        <v>90</v>
      </c>
      <c r="C9" s="20" t="s">
        <v>68</v>
      </c>
      <c r="D9" s="30" t="s">
        <v>39</v>
      </c>
      <c r="E9" s="41">
        <v>99.81</v>
      </c>
      <c r="G9" s="1" t="s">
        <v>18</v>
      </c>
      <c r="H9" s="1" t="s">
        <v>20</v>
      </c>
      <c r="I9" s="1" t="s">
        <v>31</v>
      </c>
    </row>
    <row r="10" spans="1:10" x14ac:dyDescent="0.25">
      <c r="A10" s="34"/>
      <c r="B10" s="35" t="s">
        <v>91</v>
      </c>
      <c r="C10" s="21" t="s">
        <v>86</v>
      </c>
      <c r="D10" s="36" t="s">
        <v>39</v>
      </c>
      <c r="E10" s="44">
        <f>E5+E9</f>
        <v>114.51</v>
      </c>
      <c r="G10" s="18" t="s">
        <v>60</v>
      </c>
      <c r="H10" s="8">
        <f>SUM(H3:H7)</f>
        <v>216.005</v>
      </c>
      <c r="I10" s="11">
        <f>H10*0.0610237441</f>
        <v>13.1814338443205</v>
      </c>
    </row>
    <row r="11" spans="1:10" x14ac:dyDescent="0.25">
      <c r="A11" s="23" t="s">
        <v>29</v>
      </c>
      <c r="B11" s="22" t="s">
        <v>22</v>
      </c>
      <c r="C11" s="24" t="s">
        <v>69</v>
      </c>
      <c r="D11" s="25" t="s">
        <v>72</v>
      </c>
      <c r="E11" s="47">
        <f>'Calculations 1.0"'!H12</f>
        <v>14.96</v>
      </c>
      <c r="G11" s="18" t="s">
        <v>17</v>
      </c>
      <c r="H11" s="8">
        <v>14.96</v>
      </c>
      <c r="I11" s="11">
        <f>H11*0.0610237441</f>
        <v>0.91291521173599999</v>
      </c>
    </row>
    <row r="12" spans="1:10" x14ac:dyDescent="0.25">
      <c r="A12" s="28" t="s">
        <v>30</v>
      </c>
      <c r="B12" s="29" t="s">
        <v>92</v>
      </c>
      <c r="C12" s="20" t="s">
        <v>66</v>
      </c>
      <c r="D12" s="30" t="s">
        <v>39</v>
      </c>
      <c r="E12" s="41">
        <v>26.46</v>
      </c>
      <c r="G12" s="8" t="s">
        <v>21</v>
      </c>
      <c r="H12" s="16">
        <v>18.765999999999998</v>
      </c>
      <c r="I12" s="11">
        <f>H12*0.0610237441</f>
        <v>1.1451715817805999</v>
      </c>
    </row>
    <row r="13" spans="1:10" x14ac:dyDescent="0.25">
      <c r="A13" s="34"/>
      <c r="B13" s="35" t="s">
        <v>93</v>
      </c>
      <c r="C13" s="21" t="s">
        <v>67</v>
      </c>
      <c r="D13" s="36" t="s">
        <v>39</v>
      </c>
      <c r="E13" s="44">
        <f>E5+E12</f>
        <v>41.16</v>
      </c>
      <c r="G13" s="19" t="s">
        <v>19</v>
      </c>
      <c r="H13" s="9">
        <v>3.3</v>
      </c>
      <c r="I13" s="15">
        <f>H13*0.0610237441</f>
        <v>0.20137835553</v>
      </c>
    </row>
    <row r="14" spans="1:10" x14ac:dyDescent="0.25">
      <c r="A14" s="28" t="s">
        <v>32</v>
      </c>
      <c r="B14" s="29" t="s">
        <v>96</v>
      </c>
      <c r="C14" s="20" t="s">
        <v>70</v>
      </c>
      <c r="D14" s="30" t="s">
        <v>72</v>
      </c>
      <c r="E14" s="45">
        <f>H10</f>
        <v>216.005</v>
      </c>
    </row>
    <row r="15" spans="1:10" x14ac:dyDescent="0.25">
      <c r="A15" s="31"/>
      <c r="B15" s="32" t="s">
        <v>74</v>
      </c>
      <c r="C15" s="10" t="s">
        <v>98</v>
      </c>
      <c r="D15" s="33" t="s">
        <v>72</v>
      </c>
      <c r="E15" s="42">
        <f>SUM(H3,H5:H7)</f>
        <v>161.702</v>
      </c>
    </row>
    <row r="16" spans="1:10" ht="30" x14ac:dyDescent="0.25">
      <c r="A16" s="38"/>
      <c r="B16" s="32" t="s">
        <v>54</v>
      </c>
      <c r="C16" s="39" t="s">
        <v>63</v>
      </c>
      <c r="D16" s="33" t="s">
        <v>72</v>
      </c>
      <c r="E16" s="46">
        <f>E14-E15</f>
        <v>54.302999999999997</v>
      </c>
    </row>
    <row r="17" spans="1:7" x14ac:dyDescent="0.25">
      <c r="A17" s="38"/>
      <c r="B17" s="32" t="s">
        <v>94</v>
      </c>
      <c r="C17" s="39" t="s">
        <v>79</v>
      </c>
      <c r="D17" s="33" t="s">
        <v>72</v>
      </c>
      <c r="E17" s="46">
        <f>H13</f>
        <v>3.3</v>
      </c>
    </row>
    <row r="18" spans="1:7" ht="30" x14ac:dyDescent="0.25">
      <c r="A18" s="38"/>
      <c r="B18" s="32" t="s">
        <v>95</v>
      </c>
      <c r="C18" s="39" t="s">
        <v>84</v>
      </c>
      <c r="D18" s="33" t="s">
        <v>73</v>
      </c>
      <c r="E18" s="42">
        <v>0</v>
      </c>
    </row>
    <row r="19" spans="1:7" ht="15" customHeight="1" x14ac:dyDescent="0.25">
      <c r="A19" s="38"/>
      <c r="B19" s="32" t="s">
        <v>97</v>
      </c>
      <c r="C19" s="39" t="s">
        <v>80</v>
      </c>
      <c r="D19" s="33" t="s">
        <v>72</v>
      </c>
      <c r="E19" s="46">
        <f>PI()*(E2/2)^2*E18</f>
        <v>0</v>
      </c>
    </row>
    <row r="20" spans="1:7" x14ac:dyDescent="0.25">
      <c r="A20" s="34"/>
      <c r="B20" s="35" t="s">
        <v>51</v>
      </c>
      <c r="C20" s="21" t="s">
        <v>81</v>
      </c>
      <c r="D20" s="36" t="s">
        <v>72</v>
      </c>
      <c r="E20" s="44">
        <f>E19+E17</f>
        <v>3.3</v>
      </c>
    </row>
    <row r="21" spans="1:7" x14ac:dyDescent="0.25">
      <c r="A21" s="28" t="s">
        <v>61</v>
      </c>
      <c r="B21" s="29" t="s">
        <v>52</v>
      </c>
      <c r="C21" s="20" t="s">
        <v>71</v>
      </c>
      <c r="D21" s="30" t="s">
        <v>72</v>
      </c>
      <c r="E21" s="50">
        <f>(E13*(E11+E16+E20)-E10*E11-E8*(E16+E20))/(E13-E8)</f>
        <v>30.930272727272722</v>
      </c>
      <c r="G21" s="48" t="s">
        <v>100</v>
      </c>
    </row>
    <row r="22" spans="1:7" x14ac:dyDescent="0.25">
      <c r="A22" s="9"/>
      <c r="B22" s="35" t="s">
        <v>76</v>
      </c>
      <c r="C22" s="21" t="s">
        <v>61</v>
      </c>
      <c r="D22" s="40" t="s">
        <v>87</v>
      </c>
      <c r="E22" s="51">
        <f>1-(E21/E4)</f>
        <v>0.41316773942400309</v>
      </c>
      <c r="G22" s="49" t="s">
        <v>101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Volumes</vt:lpstr>
      <vt:lpstr>Calculations 1.0"</vt:lpstr>
      <vt:lpstr>Calculations 1.5"</vt:lpstr>
      <vt:lpstr>Calculations 2.0"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2013-02-26T22:01:55Z</dcterms:modified>
</cp:coreProperties>
</file>