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hannon\All_Access\GeoMechanics_Lab\Pressure Core Center\Quantitative Degassing\Saturation calculations\Volumes\"/>
    </mc:Choice>
  </mc:AlternateContent>
  <bookViews>
    <workbookView xWindow="0" yWindow="0" windowWidth="23550" windowHeight="116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" i="1" l="1"/>
  <c r="T5" i="1"/>
  <c r="S5" i="1"/>
  <c r="R5" i="1"/>
  <c r="Q5" i="1"/>
  <c r="P5" i="1"/>
  <c r="O5" i="1"/>
  <c r="N5" i="1"/>
  <c r="M5" i="1"/>
  <c r="L5" i="1"/>
  <c r="K5" i="1"/>
  <c r="J5" i="1"/>
  <c r="I5" i="1"/>
  <c r="Z48" i="1"/>
  <c r="U10" i="1"/>
  <c r="T10" i="1"/>
  <c r="S10" i="1"/>
  <c r="R10" i="1"/>
  <c r="I10" i="1"/>
  <c r="U6" i="1" l="1"/>
  <c r="T6" i="1"/>
  <c r="S6" i="1"/>
  <c r="R6" i="1"/>
  <c r="Q6" i="1"/>
  <c r="P6" i="1"/>
  <c r="O6" i="1"/>
  <c r="N6" i="1"/>
  <c r="M6" i="1"/>
  <c r="L6" i="1"/>
  <c r="K6" i="1"/>
  <c r="J6" i="1"/>
  <c r="I6" i="1"/>
  <c r="U11" i="1"/>
  <c r="T11" i="1"/>
  <c r="S11" i="1"/>
  <c r="U7" i="1"/>
  <c r="T7" i="1"/>
  <c r="S7" i="1"/>
  <c r="R7" i="1"/>
  <c r="Q7" i="1"/>
  <c r="P7" i="1"/>
  <c r="O7" i="1"/>
  <c r="J7" i="1"/>
  <c r="I7" i="1"/>
  <c r="U14" i="1"/>
  <c r="T14" i="1"/>
  <c r="S14" i="1"/>
  <c r="R14" i="1"/>
  <c r="K14" i="1"/>
  <c r="J14" i="1"/>
  <c r="I14" i="1"/>
  <c r="U12" i="1"/>
  <c r="T12" i="1"/>
  <c r="S12" i="1"/>
  <c r="S18" i="1" l="1"/>
  <c r="T18" i="1" s="1"/>
  <c r="U18" i="1" s="1"/>
  <c r="S17" i="1" l="1"/>
  <c r="H17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<sst xmlns="http://schemas.openxmlformats.org/spreadsheetml/2006/main" count="58" uniqueCount="33">
  <si>
    <t>Hole</t>
  </si>
  <si>
    <t>Core</t>
  </si>
  <si>
    <t>Section</t>
  </si>
  <si>
    <t>Top depth (cm)</t>
  </si>
  <si>
    <t>Bottom depth (cm)</t>
  </si>
  <si>
    <t>Length (cm)</t>
  </si>
  <si>
    <t>H002</t>
  </si>
  <si>
    <t>4CS</t>
  </si>
  <si>
    <t>H005</t>
  </si>
  <si>
    <t>1FB</t>
  </si>
  <si>
    <t>2FB</t>
  </si>
  <si>
    <t>3FB</t>
  </si>
  <si>
    <t>4FB</t>
  </si>
  <si>
    <t>7FB</t>
  </si>
  <si>
    <t>9FB</t>
  </si>
  <si>
    <t>10FB</t>
  </si>
  <si>
    <t>11FB</t>
  </si>
  <si>
    <t>Est. core volume (L)</t>
  </si>
  <si>
    <t>XZ Area 1 (cm^2)</t>
  </si>
  <si>
    <t>AVG lengths 1 (cm)</t>
  </si>
  <si>
    <t>Volume 1 (cm^3)</t>
  </si>
  <si>
    <t>radius (cm)</t>
  </si>
  <si>
    <t>Diameter (cm)</t>
  </si>
  <si>
    <t>length 1 (cm)</t>
  </si>
  <si>
    <t>length 2 (cm)</t>
  </si>
  <si>
    <t>length 3 (cm)</t>
  </si>
  <si>
    <t>Length 4 (cm)</t>
  </si>
  <si>
    <t>Length 5 (cm)</t>
  </si>
  <si>
    <t>Length 6 (cm)</t>
  </si>
  <si>
    <t>Length 7 (cm)</t>
  </si>
  <si>
    <t>Length 8 (cm)</t>
  </si>
  <si>
    <t>Length 9 (cm)</t>
  </si>
  <si>
    <t>Length 10 (cm)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</si>
</sst>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/>
    <xf numFmtId="11" fontId="0" fillId="0" borderId="0" xfId="0" applyNumberFormat="1"/>
    <xf numFmtId="0" fontId="0" fillId="2" borderId="0" xfId="0" applyFill="1"/>
    <xf numFmtId="11" fontId="0" fillId="0" borderId="0" xfId="0" applyNumberFormat="1" applyAlignment="1">
      <alignment wrapText="1"/>
    </xf>
    <xf numFmtId="49" fontId="0" fillId="0" borderId="0" xfId="0" applyNumberFormat="1"/>
    <xf numFmtId="0" fontId="0" fillId="3" borderId="0" xfId="0" applyFill="1"/>
    <xf numFmtId="0" fontId="0" fillId="4" borderId="0" xfId="0" applyFill="1"/>
    <xf numFmtId="0" fontId="1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3"/>
  <sheetViews>
    <sheetView tabSelected="1" topLeftCell="B1" workbookViewId="0">
      <selection activeCell="B13" sqref="B13"/>
    </sheetView>
  </sheetViews>
  <sheetFormatPr defaultRowHeight="15" x14ac:dyDescent="0.25"/>
  <cols>
    <col min="20" max="20" width="11.42578125" customWidth="1"/>
    <col min="21" max="21" width="10.28515625" customWidth="1"/>
  </cols>
  <sheetData>
    <row r="1" spans="1:22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17</v>
      </c>
      <c r="H1" s="1" t="s">
        <v>18</v>
      </c>
      <c r="I1" s="1" t="s">
        <v>23</v>
      </c>
      <c r="J1" s="1" t="s">
        <v>24</v>
      </c>
      <c r="K1" s="1" t="s">
        <v>25</v>
      </c>
      <c r="L1" s="1" t="s">
        <v>26</v>
      </c>
      <c r="M1" s="1" t="s">
        <v>27</v>
      </c>
      <c r="N1" s="1" t="s">
        <v>28</v>
      </c>
      <c r="O1" s="1" t="s">
        <v>29</v>
      </c>
      <c r="P1" s="1" t="s">
        <v>30</v>
      </c>
      <c r="Q1" s="1" t="s">
        <v>31</v>
      </c>
      <c r="R1" s="1" t="s">
        <v>32</v>
      </c>
      <c r="S1" s="1" t="s">
        <v>19</v>
      </c>
      <c r="T1" s="1" t="s">
        <v>22</v>
      </c>
      <c r="U1" s="1" t="s">
        <v>21</v>
      </c>
      <c r="V1" s="5" t="s">
        <v>20</v>
      </c>
    </row>
    <row r="2" spans="1:22" x14ac:dyDescent="0.25">
      <c r="A2" t="s">
        <v>6</v>
      </c>
      <c r="B2" s="4" t="s">
        <v>7</v>
      </c>
      <c r="C2">
        <v>1</v>
      </c>
      <c r="D2">
        <v>0</v>
      </c>
      <c r="E2">
        <v>26.8</v>
      </c>
      <c r="F2">
        <f t="shared" ref="F2:F19" si="0">E2-D2</f>
        <v>26.8</v>
      </c>
      <c r="G2" s="2">
        <v>0.54319041759251763</v>
      </c>
      <c r="T2" s="3"/>
      <c r="U2" s="3"/>
    </row>
    <row r="3" spans="1:22" x14ac:dyDescent="0.25">
      <c r="A3" t="s">
        <v>6</v>
      </c>
      <c r="B3" s="4" t="s">
        <v>7</v>
      </c>
      <c r="C3">
        <v>3</v>
      </c>
      <c r="D3">
        <v>129.5</v>
      </c>
      <c r="E3">
        <v>139</v>
      </c>
      <c r="F3">
        <f t="shared" si="0"/>
        <v>9.5</v>
      </c>
      <c r="G3" s="2">
        <v>0.19254884205704914</v>
      </c>
    </row>
    <row r="4" spans="1:22" x14ac:dyDescent="0.25">
      <c r="A4" t="s">
        <v>8</v>
      </c>
      <c r="B4" s="9" t="s">
        <v>9</v>
      </c>
      <c r="C4">
        <v>3</v>
      </c>
      <c r="D4">
        <v>163</v>
      </c>
      <c r="E4">
        <v>184</v>
      </c>
      <c r="F4">
        <f t="shared" si="0"/>
        <v>21</v>
      </c>
      <c r="G4" s="2">
        <v>0.4256342824418981</v>
      </c>
      <c r="T4" s="3"/>
      <c r="U4" s="3"/>
    </row>
    <row r="5" spans="1:22" x14ac:dyDescent="0.25">
      <c r="A5" t="s">
        <v>8</v>
      </c>
      <c r="B5" s="8" t="s">
        <v>10</v>
      </c>
      <c r="C5">
        <v>1</v>
      </c>
      <c r="D5">
        <v>0</v>
      </c>
      <c r="E5">
        <v>18</v>
      </c>
      <c r="F5">
        <f t="shared" si="0"/>
        <v>18</v>
      </c>
      <c r="G5" s="2">
        <v>0.36482938495019834</v>
      </c>
      <c r="H5">
        <v>77.724000000000004</v>
      </c>
      <c r="I5">
        <f>2.79+0.52+0.56+0.29+0.27+6.42+0.99+0.09</f>
        <v>11.93</v>
      </c>
      <c r="J5">
        <f>0.05+8.18+0.14+3.93+2.94</f>
        <v>15.24</v>
      </c>
      <c r="K5">
        <f>2.94+4.5+8.11+0.09</f>
        <v>15.639999999999999</v>
      </c>
      <c r="L5">
        <f>0.07+13.6+3.05</f>
        <v>16.72</v>
      </c>
      <c r="M5">
        <f>17.06+0.16</f>
        <v>17.22</v>
      </c>
      <c r="N5">
        <f>17.04+0.09</f>
        <v>17.13</v>
      </c>
      <c r="O5">
        <f>0.11+16.84</f>
        <v>16.95</v>
      </c>
      <c r="P5">
        <f>0.2+17.02</f>
        <v>17.22</v>
      </c>
      <c r="Q5">
        <f>14.46+0.43+0.72+0.23</f>
        <v>15.840000000000002</v>
      </c>
      <c r="R5">
        <f>0.68+3.89+4.52+0.52+0.56+0.27</f>
        <v>10.44</v>
      </c>
      <c r="S5">
        <f>AVERAGE(I5:R5)</f>
        <v>15.433000000000002</v>
      </c>
      <c r="T5">
        <f>H5/S5</f>
        <v>5.0362210846886537</v>
      </c>
      <c r="U5">
        <f>T5/2</f>
        <v>2.5181105423443269</v>
      </c>
      <c r="V5">
        <v>307.24970000000002</v>
      </c>
    </row>
    <row r="6" spans="1:22" x14ac:dyDescent="0.25">
      <c r="A6" t="s">
        <v>8</v>
      </c>
      <c r="B6" s="8" t="s">
        <v>11</v>
      </c>
      <c r="C6">
        <v>3</v>
      </c>
      <c r="D6">
        <v>132.69999999999999</v>
      </c>
      <c r="E6">
        <v>159.19999999999999</v>
      </c>
      <c r="F6">
        <f t="shared" si="0"/>
        <v>26.5</v>
      </c>
      <c r="G6" s="2">
        <v>0.53710992784334755</v>
      </c>
      <c r="H6">
        <v>122.73</v>
      </c>
      <c r="I6">
        <f>0.03+1.58+23.16</f>
        <v>24.77</v>
      </c>
      <c r="J6">
        <f>16.15+10.32</f>
        <v>26.47</v>
      </c>
      <c r="K6">
        <f>16.05+10.25</f>
        <v>26.3</v>
      </c>
      <c r="L6">
        <f>10.22+16.01</f>
        <v>26.230000000000004</v>
      </c>
      <c r="M6">
        <f>15.91+10.22</f>
        <v>26.130000000000003</v>
      </c>
      <c r="N6">
        <f>10.22+15.88</f>
        <v>26.1</v>
      </c>
      <c r="O6">
        <f>15.88+10.25</f>
        <v>26.130000000000003</v>
      </c>
      <c r="P6">
        <f>15.85+10.22</f>
        <v>26.07</v>
      </c>
      <c r="Q6">
        <f>2.87+6.71+15.85</f>
        <v>25.43</v>
      </c>
      <c r="R6">
        <f>15.71+6.47+0.67+1.25</f>
        <v>24.1</v>
      </c>
      <c r="S6">
        <f>AVERAGE(I6:R6)</f>
        <v>25.773000000000003</v>
      </c>
      <c r="T6" s="3">
        <f>H6/S6</f>
        <v>4.76196019089745</v>
      </c>
      <c r="U6" s="3">
        <f>T6/2</f>
        <v>2.380980095448725</v>
      </c>
      <c r="V6">
        <v>458.404</v>
      </c>
    </row>
    <row r="7" spans="1:22" x14ac:dyDescent="0.25">
      <c r="A7" t="s">
        <v>8</v>
      </c>
      <c r="B7" s="8" t="s">
        <v>12</v>
      </c>
      <c r="C7">
        <v>2</v>
      </c>
      <c r="D7">
        <v>12.7</v>
      </c>
      <c r="E7">
        <v>38.5</v>
      </c>
      <c r="F7">
        <f t="shared" si="0"/>
        <v>25.8</v>
      </c>
      <c r="G7" s="2">
        <v>0.52292211842861769</v>
      </c>
      <c r="H7">
        <v>115.761</v>
      </c>
      <c r="I7">
        <f>19.66+0.22+4.21+1</f>
        <v>25.09</v>
      </c>
      <c r="J7">
        <f>24.82+0.84</f>
        <v>25.66</v>
      </c>
      <c r="K7">
        <v>25.74</v>
      </c>
      <c r="L7">
        <v>25.77</v>
      </c>
      <c r="M7">
        <v>25.77</v>
      </c>
      <c r="N7">
        <v>25.77</v>
      </c>
      <c r="O7">
        <f>20.23+5.48</f>
        <v>25.71</v>
      </c>
      <c r="P7">
        <f>5.32+19.85</f>
        <v>25.17</v>
      </c>
      <c r="Q7">
        <f>19.82+5.19</f>
        <v>25.01</v>
      </c>
      <c r="R7">
        <f>19.63+3.45+1.38</f>
        <v>24.459999999999997</v>
      </c>
      <c r="S7">
        <f>AVERAGE(I7:R7)</f>
        <v>25.414999999999999</v>
      </c>
      <c r="T7" s="3">
        <f>H7/S7</f>
        <v>4.5548298249065509</v>
      </c>
      <c r="U7" s="3">
        <f>T7/2</f>
        <v>2.2774149124532754</v>
      </c>
      <c r="V7">
        <v>414.84800000000001</v>
      </c>
    </row>
    <row r="8" spans="1:22" x14ac:dyDescent="0.25">
      <c r="A8" t="s">
        <v>8</v>
      </c>
      <c r="B8" s="8" t="s">
        <v>12</v>
      </c>
      <c r="C8">
        <v>3</v>
      </c>
      <c r="D8">
        <v>38.5</v>
      </c>
      <c r="E8">
        <v>53.3</v>
      </c>
      <c r="F8">
        <f t="shared" si="0"/>
        <v>14.799999999999997</v>
      </c>
      <c r="G8" s="2">
        <v>0.29997082762571858</v>
      </c>
      <c r="T8" s="3"/>
      <c r="U8" s="3"/>
    </row>
    <row r="9" spans="1:22" x14ac:dyDescent="0.25">
      <c r="A9" t="s">
        <v>8</v>
      </c>
      <c r="B9" s="8" t="s">
        <v>12</v>
      </c>
      <c r="C9">
        <v>4</v>
      </c>
      <c r="D9">
        <v>53.3</v>
      </c>
      <c r="E9">
        <v>65</v>
      </c>
      <c r="F9">
        <f t="shared" si="0"/>
        <v>11.700000000000003</v>
      </c>
      <c r="G9" s="2">
        <v>0.23713910021762899</v>
      </c>
      <c r="T9" s="3"/>
      <c r="U9" s="3"/>
    </row>
    <row r="10" spans="1:22" x14ac:dyDescent="0.25">
      <c r="A10" t="s">
        <v>8</v>
      </c>
      <c r="B10" s="8" t="s">
        <v>12</v>
      </c>
      <c r="C10">
        <v>5</v>
      </c>
      <c r="D10">
        <v>65</v>
      </c>
      <c r="E10">
        <v>82.5</v>
      </c>
      <c r="F10">
        <f t="shared" si="0"/>
        <v>17.5</v>
      </c>
      <c r="G10" s="2">
        <v>0.35469523536824843</v>
      </c>
      <c r="H10">
        <v>81.328000000000003</v>
      </c>
      <c r="I10">
        <f>4.11+7.89+1.15+0.74</f>
        <v>13.89</v>
      </c>
      <c r="J10">
        <v>16.86</v>
      </c>
      <c r="K10">
        <v>17.48</v>
      </c>
      <c r="L10">
        <v>17.440000000000001</v>
      </c>
      <c r="M10">
        <v>17.47</v>
      </c>
      <c r="N10">
        <v>17.48</v>
      </c>
      <c r="O10">
        <v>17.48</v>
      </c>
      <c r="P10">
        <v>17.47</v>
      </c>
      <c r="Q10">
        <v>17.440000000000001</v>
      </c>
      <c r="R10">
        <f>4.23+0.85+3.8+1.55+0.7+2.99</f>
        <v>14.12</v>
      </c>
      <c r="S10">
        <f>AVERAGE(I10:R10)</f>
        <v>16.713000000000001</v>
      </c>
      <c r="T10" s="3">
        <f>H10/S10</f>
        <v>4.8661520971698673</v>
      </c>
      <c r="U10" s="3">
        <f>T10/2</f>
        <v>2.4330760485849336</v>
      </c>
      <c r="V10">
        <v>309.88200000000001</v>
      </c>
    </row>
    <row r="11" spans="1:22" x14ac:dyDescent="0.25">
      <c r="A11" t="s">
        <v>8</v>
      </c>
      <c r="B11" s="8" t="s">
        <v>12</v>
      </c>
      <c r="C11">
        <v>7</v>
      </c>
      <c r="D11">
        <v>190.9</v>
      </c>
      <c r="E11">
        <v>202.9</v>
      </c>
      <c r="F11">
        <f t="shared" si="0"/>
        <v>12</v>
      </c>
      <c r="G11" s="2">
        <v>0.24321958996679893</v>
      </c>
      <c r="H11">
        <v>53.167999999999999</v>
      </c>
      <c r="I11">
        <v>5.0199999999999996</v>
      </c>
      <c r="J11">
        <v>8.3000000000000007</v>
      </c>
      <c r="K11">
        <v>10.96</v>
      </c>
      <c r="L11">
        <v>11.83</v>
      </c>
      <c r="M11">
        <v>11.98</v>
      </c>
      <c r="N11">
        <v>11.95</v>
      </c>
      <c r="O11">
        <v>11.97</v>
      </c>
      <c r="P11">
        <v>11.98</v>
      </c>
      <c r="Q11">
        <v>11.83</v>
      </c>
      <c r="R11">
        <v>11.68</v>
      </c>
      <c r="S11">
        <f>AVERAGE(I11:R11)</f>
        <v>10.75</v>
      </c>
      <c r="T11" s="3">
        <f>H11/S11</f>
        <v>4.9458604651162794</v>
      </c>
      <c r="U11" s="3">
        <f>T11/2</f>
        <v>2.4729302325581397</v>
      </c>
      <c r="V11">
        <v>205.93600000000001</v>
      </c>
    </row>
    <row r="12" spans="1:22" x14ac:dyDescent="0.25">
      <c r="A12" t="s">
        <v>8</v>
      </c>
      <c r="B12" s="8" t="s">
        <v>13</v>
      </c>
      <c r="C12">
        <v>1</v>
      </c>
      <c r="D12">
        <v>0</v>
      </c>
      <c r="E12">
        <v>18.600000000000001</v>
      </c>
      <c r="F12">
        <f t="shared" si="0"/>
        <v>18.600000000000001</v>
      </c>
      <c r="G12" s="2">
        <v>0.37699036444853834</v>
      </c>
      <c r="H12">
        <v>84.799000000000007</v>
      </c>
      <c r="I12">
        <v>18.600000000000001</v>
      </c>
      <c r="J12">
        <v>18.600000000000001</v>
      </c>
      <c r="K12">
        <v>18.579999999999998</v>
      </c>
      <c r="L12">
        <v>18.600000000000001</v>
      </c>
      <c r="M12">
        <v>18.579999999999998</v>
      </c>
      <c r="N12">
        <v>18.600000000000001</v>
      </c>
      <c r="O12">
        <v>18.55</v>
      </c>
      <c r="P12">
        <v>18.399999999999999</v>
      </c>
      <c r="Q12">
        <v>18.28</v>
      </c>
      <c r="R12">
        <v>17.989999999999998</v>
      </c>
      <c r="S12">
        <f>AVERAGE(I12:R12)</f>
        <v>18.478000000000002</v>
      </c>
      <c r="T12" s="3">
        <f>H12/S12</f>
        <v>4.5891871414655263</v>
      </c>
      <c r="U12" s="3">
        <f>T12/2</f>
        <v>2.2945935707327632</v>
      </c>
      <c r="V12">
        <v>305.59800000000001</v>
      </c>
    </row>
    <row r="13" spans="1:22" x14ac:dyDescent="0.25">
      <c r="A13" t="s">
        <v>8</v>
      </c>
      <c r="B13" s="8" t="s">
        <v>13</v>
      </c>
      <c r="C13">
        <v>2</v>
      </c>
      <c r="D13">
        <v>18.600000000000001</v>
      </c>
      <c r="E13">
        <v>63.1</v>
      </c>
      <c r="F13">
        <f t="shared" si="0"/>
        <v>44.5</v>
      </c>
      <c r="G13" s="2">
        <v>0.901939312793546</v>
      </c>
      <c r="T13" s="3"/>
      <c r="U13" s="3"/>
    </row>
    <row r="14" spans="1:22" x14ac:dyDescent="0.25">
      <c r="A14" t="s">
        <v>8</v>
      </c>
      <c r="B14" s="8" t="s">
        <v>13</v>
      </c>
      <c r="C14">
        <v>4</v>
      </c>
      <c r="D14">
        <v>178.2</v>
      </c>
      <c r="E14">
        <v>194.8</v>
      </c>
      <c r="F14">
        <f t="shared" si="0"/>
        <v>16.600000000000023</v>
      </c>
      <c r="G14" s="2">
        <v>0.33645376612073896</v>
      </c>
      <c r="H14">
        <v>78.831000000000003</v>
      </c>
      <c r="I14">
        <f>11.07+1.38+2.2</f>
        <v>14.649999999999999</v>
      </c>
      <c r="J14">
        <f>12.9+2.9</f>
        <v>15.8</v>
      </c>
      <c r="K14">
        <f>16.38+0.09</f>
        <v>16.47</v>
      </c>
      <c r="L14">
        <v>16.600000000000001</v>
      </c>
      <c r="M14">
        <v>16.579999999999998</v>
      </c>
      <c r="N14">
        <v>16.600000000000001</v>
      </c>
      <c r="O14">
        <v>16.420000000000002</v>
      </c>
      <c r="P14">
        <v>16.440000000000001</v>
      </c>
      <c r="Q14">
        <v>16.37</v>
      </c>
      <c r="R14">
        <f>1.02+7.14</f>
        <v>8.16</v>
      </c>
      <c r="S14">
        <f>AVERAGE(I14:R14)</f>
        <v>15.409000000000001</v>
      </c>
      <c r="T14" s="3">
        <f>H14/S14</f>
        <v>5.1159062885326758</v>
      </c>
      <c r="U14" s="3">
        <f>T14/2</f>
        <v>2.5579531442663379</v>
      </c>
      <c r="V14">
        <v>317.08999999999997</v>
      </c>
    </row>
    <row r="15" spans="1:22" x14ac:dyDescent="0.25">
      <c r="A15" t="s">
        <v>8</v>
      </c>
      <c r="B15" s="7" t="s">
        <v>14</v>
      </c>
      <c r="C15">
        <v>2</v>
      </c>
      <c r="D15">
        <v>18</v>
      </c>
      <c r="E15">
        <v>138</v>
      </c>
      <c r="F15">
        <f t="shared" si="0"/>
        <v>120</v>
      </c>
      <c r="G15" s="2">
        <v>2.4321958996679891</v>
      </c>
      <c r="T15" s="3"/>
      <c r="U15" s="3"/>
    </row>
    <row r="16" spans="1:22" x14ac:dyDescent="0.25">
      <c r="A16" t="s">
        <v>8</v>
      </c>
      <c r="B16" s="7" t="s">
        <v>14</v>
      </c>
      <c r="C16">
        <v>4</v>
      </c>
      <c r="D16">
        <v>258</v>
      </c>
      <c r="E16">
        <v>321</v>
      </c>
      <c r="F16">
        <f t="shared" si="0"/>
        <v>63</v>
      </c>
      <c r="G16" s="2">
        <v>1.2769028473256945</v>
      </c>
      <c r="T16" s="3"/>
      <c r="U16" s="3"/>
    </row>
    <row r="17" spans="1:22" x14ac:dyDescent="0.25">
      <c r="A17" t="s">
        <v>8</v>
      </c>
      <c r="B17" s="8" t="s">
        <v>15</v>
      </c>
      <c r="C17">
        <v>2</v>
      </c>
      <c r="D17">
        <v>0</v>
      </c>
      <c r="E17">
        <v>32</v>
      </c>
      <c r="F17">
        <f t="shared" si="0"/>
        <v>32</v>
      </c>
      <c r="G17" s="2">
        <v>0.64858557324479704</v>
      </c>
      <c r="H17">
        <f>97.338+46.01</f>
        <v>143.34799999999998</v>
      </c>
      <c r="I17">
        <v>23.57</v>
      </c>
      <c r="J17">
        <v>23.86</v>
      </c>
      <c r="K17">
        <v>23.83</v>
      </c>
      <c r="L17">
        <v>22.98</v>
      </c>
      <c r="M17">
        <v>23.12</v>
      </c>
      <c r="N17">
        <v>23.4</v>
      </c>
      <c r="O17">
        <v>23.58</v>
      </c>
      <c r="P17">
        <v>24.06</v>
      </c>
      <c r="Q17">
        <v>24.11</v>
      </c>
      <c r="R17">
        <v>23.74</v>
      </c>
      <c r="S17">
        <f>16.124+7.501</f>
        <v>23.625</v>
      </c>
      <c r="T17" s="6">
        <v>6.0675999999999997</v>
      </c>
      <c r="U17" s="6">
        <v>3.0337999999999998</v>
      </c>
      <c r="V17">
        <v>682.77</v>
      </c>
    </row>
    <row r="18" spans="1:22" x14ac:dyDescent="0.25">
      <c r="A18" t="s">
        <v>8</v>
      </c>
      <c r="B18" s="8" t="s">
        <v>15</v>
      </c>
      <c r="C18">
        <v>3</v>
      </c>
      <c r="D18">
        <v>32</v>
      </c>
      <c r="E18">
        <v>42</v>
      </c>
      <c r="F18">
        <f t="shared" si="0"/>
        <v>10</v>
      </c>
      <c r="G18" s="2">
        <v>0.20268299163899911</v>
      </c>
      <c r="H18">
        <v>63.784999999999997</v>
      </c>
      <c r="I18">
        <v>9.99</v>
      </c>
      <c r="J18">
        <v>9.99</v>
      </c>
      <c r="K18">
        <v>9.7899999999999991</v>
      </c>
      <c r="L18">
        <v>10</v>
      </c>
      <c r="M18">
        <v>9.99</v>
      </c>
      <c r="N18">
        <v>9.99</v>
      </c>
      <c r="O18">
        <v>9.99</v>
      </c>
      <c r="P18">
        <v>9.99</v>
      </c>
      <c r="Q18">
        <v>9.9700000000000006</v>
      </c>
      <c r="R18">
        <v>6.46</v>
      </c>
      <c r="S18">
        <f>AVERAGE(I18:R18)</f>
        <v>9.6159999999999979</v>
      </c>
      <c r="T18" s="2">
        <f>H18/S18</f>
        <v>6.6332154742096519</v>
      </c>
      <c r="U18" s="2">
        <f>T18/2</f>
        <v>3.3166077371048259</v>
      </c>
      <c r="V18">
        <v>332.81</v>
      </c>
    </row>
    <row r="19" spans="1:22" x14ac:dyDescent="0.25">
      <c r="A19" t="s">
        <v>8</v>
      </c>
      <c r="B19" s="7" t="s">
        <v>16</v>
      </c>
      <c r="C19">
        <v>1</v>
      </c>
      <c r="D19">
        <v>0</v>
      </c>
      <c r="E19">
        <v>27</v>
      </c>
      <c r="F19">
        <f t="shared" si="0"/>
        <v>27</v>
      </c>
      <c r="G19" s="2">
        <v>0.54724407742529757</v>
      </c>
      <c r="T19" s="3"/>
      <c r="U19" s="3"/>
    </row>
    <row r="20" spans="1:22" x14ac:dyDescent="0.25">
      <c r="T20" s="3"/>
      <c r="U20" s="3"/>
    </row>
    <row r="21" spans="1:22" x14ac:dyDescent="0.25">
      <c r="T21" s="3"/>
      <c r="U21" s="3"/>
    </row>
    <row r="22" spans="1:22" x14ac:dyDescent="0.25">
      <c r="T22" s="3"/>
      <c r="U22" s="3"/>
    </row>
    <row r="23" spans="1:22" x14ac:dyDescent="0.25">
      <c r="T23" s="3"/>
      <c r="U23" s="3"/>
    </row>
    <row r="24" spans="1:22" x14ac:dyDescent="0.25">
      <c r="T24" s="3"/>
      <c r="U24" s="3"/>
    </row>
    <row r="25" spans="1:22" x14ac:dyDescent="0.25">
      <c r="T25" s="3"/>
      <c r="U25" s="3"/>
    </row>
    <row r="26" spans="1:22" x14ac:dyDescent="0.25">
      <c r="T26" s="3"/>
      <c r="U26" s="3"/>
    </row>
    <row r="27" spans="1:22" x14ac:dyDescent="0.25">
      <c r="T27" s="3"/>
      <c r="U27" s="3"/>
    </row>
    <row r="28" spans="1:22" x14ac:dyDescent="0.25">
      <c r="T28" s="3"/>
      <c r="U28" s="3"/>
    </row>
    <row r="29" spans="1:22" x14ac:dyDescent="0.25">
      <c r="T29" s="3"/>
      <c r="U29" s="3"/>
    </row>
    <row r="30" spans="1:22" x14ac:dyDescent="0.25">
      <c r="T30" s="3"/>
      <c r="U30" s="3"/>
    </row>
    <row r="31" spans="1:22" x14ac:dyDescent="0.25">
      <c r="T31" s="3"/>
      <c r="U31" s="3"/>
    </row>
    <row r="32" spans="1:22" x14ac:dyDescent="0.25">
      <c r="T32" s="3"/>
      <c r="U32" s="3"/>
    </row>
    <row r="33" spans="20:26" x14ac:dyDescent="0.25">
      <c r="T33" s="3"/>
      <c r="U33" s="3"/>
    </row>
    <row r="34" spans="20:26" x14ac:dyDescent="0.25">
      <c r="T34" s="3"/>
      <c r="U34" s="3"/>
    </row>
    <row r="35" spans="20:26" x14ac:dyDescent="0.25">
      <c r="T35" s="3"/>
      <c r="U35" s="3"/>
    </row>
    <row r="36" spans="20:26" x14ac:dyDescent="0.25">
      <c r="T36" s="3"/>
      <c r="U36" s="3"/>
    </row>
    <row r="37" spans="20:26" x14ac:dyDescent="0.25">
      <c r="T37" s="3"/>
      <c r="U37" s="3"/>
    </row>
    <row r="38" spans="20:26" x14ac:dyDescent="0.25">
      <c r="T38" s="3"/>
      <c r="U38" s="3"/>
    </row>
    <row r="40" spans="20:26" x14ac:dyDescent="0.25">
      <c r="T40" s="3"/>
      <c r="U40" s="3"/>
    </row>
    <row r="41" spans="20:26" x14ac:dyDescent="0.25">
      <c r="T41" s="3"/>
      <c r="U41" s="3"/>
    </row>
    <row r="42" spans="20:26" x14ac:dyDescent="0.25">
      <c r="T42" s="3"/>
      <c r="U42" s="3"/>
    </row>
    <row r="43" spans="20:26" x14ac:dyDescent="0.25">
      <c r="T43" s="3"/>
      <c r="U43" s="3"/>
    </row>
    <row r="44" spans="20:26" x14ac:dyDescent="0.25">
      <c r="T44" s="3"/>
      <c r="U44" s="3"/>
    </row>
    <row r="45" spans="20:26" x14ac:dyDescent="0.25">
      <c r="T45" s="3"/>
      <c r="U45" s="3"/>
    </row>
    <row r="46" spans="20:26" x14ac:dyDescent="0.25">
      <c r="T46" s="3"/>
      <c r="U46" s="3"/>
    </row>
    <row r="47" spans="20:26" x14ac:dyDescent="0.25">
      <c r="T47" s="3"/>
      <c r="U47" s="3"/>
    </row>
    <row r="48" spans="20:26" x14ac:dyDescent="0.25">
      <c r="T48" s="3"/>
      <c r="U48" s="3"/>
      <c r="Z48" s="6">
        <f>SUM(Z1:Z47)</f>
        <v>0</v>
      </c>
    </row>
    <row r="49" spans="20:26" x14ac:dyDescent="0.25">
      <c r="T49" s="3"/>
      <c r="U49" s="3"/>
      <c r="Z49" s="3"/>
    </row>
    <row r="50" spans="20:26" x14ac:dyDescent="0.25">
      <c r="T50" s="3"/>
      <c r="U50" s="3"/>
      <c r="Z50" s="3"/>
    </row>
    <row r="51" spans="20:26" x14ac:dyDescent="0.25">
      <c r="T51" s="3"/>
      <c r="U51" s="3"/>
      <c r="Z51" s="3"/>
    </row>
    <row r="52" spans="20:26" x14ac:dyDescent="0.25">
      <c r="T52" s="3"/>
      <c r="U52" s="3"/>
      <c r="Z52" s="3"/>
    </row>
    <row r="53" spans="20:26" x14ac:dyDescent="0.25">
      <c r="T53" s="3"/>
      <c r="U53" s="3"/>
      <c r="Z53" s="3"/>
    </row>
    <row r="54" spans="20:26" x14ac:dyDescent="0.25">
      <c r="T54" s="3"/>
      <c r="U54" s="3"/>
      <c r="Z54" s="3"/>
    </row>
    <row r="55" spans="20:26" x14ac:dyDescent="0.25">
      <c r="T55" s="3"/>
      <c r="U55" s="3"/>
      <c r="Z55" s="3"/>
    </row>
    <row r="56" spans="20:26" x14ac:dyDescent="0.25">
      <c r="T56" s="3"/>
      <c r="U56" s="3"/>
      <c r="Z56" s="3"/>
    </row>
    <row r="57" spans="20:26" x14ac:dyDescent="0.25">
      <c r="T57" s="3"/>
      <c r="U57" s="3"/>
      <c r="Z57" s="3"/>
    </row>
    <row r="58" spans="20:26" x14ac:dyDescent="0.25">
      <c r="T58" s="3"/>
      <c r="U58" s="3"/>
      <c r="Z58" s="3"/>
    </row>
    <row r="59" spans="20:26" x14ac:dyDescent="0.25">
      <c r="T59" s="3"/>
      <c r="U59" s="3"/>
      <c r="Z59" s="3"/>
    </row>
    <row r="60" spans="20:26" x14ac:dyDescent="0.25">
      <c r="T60" s="3"/>
      <c r="U60" s="3"/>
      <c r="Z60" s="3"/>
    </row>
    <row r="61" spans="20:26" x14ac:dyDescent="0.25">
      <c r="T61" s="3"/>
      <c r="U61" s="3"/>
      <c r="Z61" s="3"/>
    </row>
    <row r="62" spans="20:26" x14ac:dyDescent="0.25">
      <c r="T62" s="3"/>
      <c r="U62" s="3"/>
      <c r="Z62" s="3"/>
    </row>
    <row r="63" spans="20:26" x14ac:dyDescent="0.25">
      <c r="T63" s="3"/>
      <c r="U63" s="3"/>
      <c r="Z63" s="3"/>
    </row>
    <row r="64" spans="20:26" x14ac:dyDescent="0.25">
      <c r="T64" s="3"/>
      <c r="U64" s="3"/>
      <c r="Z64" s="3"/>
    </row>
    <row r="65" spans="20:26" x14ac:dyDescent="0.25">
      <c r="T65" s="3"/>
      <c r="U65" s="3"/>
      <c r="Z65" s="3"/>
    </row>
    <row r="66" spans="20:26" x14ac:dyDescent="0.25">
      <c r="T66" s="3"/>
      <c r="U66" s="3"/>
      <c r="Z66" s="3"/>
    </row>
    <row r="67" spans="20:26" x14ac:dyDescent="0.25">
      <c r="T67" s="3"/>
      <c r="U67" s="3"/>
      <c r="Z67" s="3"/>
    </row>
    <row r="68" spans="20:26" x14ac:dyDescent="0.25">
      <c r="T68" s="3"/>
      <c r="U68" s="3"/>
      <c r="Z68" s="3"/>
    </row>
    <row r="69" spans="20:26" x14ac:dyDescent="0.25">
      <c r="T69" s="3"/>
      <c r="U69" s="3"/>
      <c r="Z69" s="3"/>
    </row>
    <row r="70" spans="20:26" x14ac:dyDescent="0.25">
      <c r="T70" s="3"/>
      <c r="U70" s="3"/>
      <c r="Z70" s="3"/>
    </row>
    <row r="71" spans="20:26" x14ac:dyDescent="0.25">
      <c r="T71" s="3"/>
      <c r="U71" s="3"/>
      <c r="Z71" s="3"/>
    </row>
    <row r="72" spans="20:26" x14ac:dyDescent="0.25">
      <c r="T72" s="3"/>
      <c r="U72" s="3"/>
      <c r="Z72" s="3"/>
    </row>
    <row r="73" spans="20:26" x14ac:dyDescent="0.25">
      <c r="T73" s="3"/>
      <c r="U73" s="3"/>
      <c r="Z73" s="3"/>
    </row>
    <row r="74" spans="20:26" x14ac:dyDescent="0.25">
      <c r="T74" s="3"/>
      <c r="U74" s="3"/>
      <c r="Z74" s="3"/>
    </row>
    <row r="75" spans="20:26" x14ac:dyDescent="0.25">
      <c r="T75" s="3"/>
      <c r="U75" s="3"/>
      <c r="Z75" s="3"/>
    </row>
    <row r="76" spans="20:26" x14ac:dyDescent="0.25">
      <c r="T76" s="3"/>
      <c r="U76" s="3"/>
      <c r="Z76" s="3"/>
    </row>
    <row r="77" spans="20:26" x14ac:dyDescent="0.25">
      <c r="T77" s="3"/>
      <c r="U77" s="3"/>
      <c r="Z77" s="3"/>
    </row>
    <row r="78" spans="20:26" x14ac:dyDescent="0.25">
      <c r="Z78" s="3"/>
    </row>
    <row r="79" spans="20:26" x14ac:dyDescent="0.25">
      <c r="Z79" s="3"/>
    </row>
    <row r="80" spans="20:26" x14ac:dyDescent="0.25">
      <c r="Z80" s="3"/>
    </row>
    <row r="81" spans="20:26" x14ac:dyDescent="0.25">
      <c r="Z81" s="3"/>
    </row>
    <row r="82" spans="20:26" x14ac:dyDescent="0.25">
      <c r="T82" s="3"/>
      <c r="U82" s="3"/>
      <c r="Z82" s="3"/>
    </row>
    <row r="83" spans="20:26" x14ac:dyDescent="0.25">
      <c r="T83" s="3"/>
      <c r="U83" s="3"/>
      <c r="Z83" s="3"/>
    </row>
    <row r="84" spans="20:26" x14ac:dyDescent="0.25">
      <c r="T84" s="3"/>
      <c r="U84" s="3"/>
      <c r="Z84" s="3"/>
    </row>
    <row r="85" spans="20:26" x14ac:dyDescent="0.25">
      <c r="T85" s="3"/>
      <c r="U85" s="3"/>
      <c r="Z85" s="3"/>
    </row>
    <row r="86" spans="20:26" x14ac:dyDescent="0.25">
      <c r="T86" s="3"/>
      <c r="U86" s="3"/>
      <c r="Z86" s="3"/>
    </row>
    <row r="87" spans="20:26" x14ac:dyDescent="0.25">
      <c r="T87" s="3"/>
      <c r="U87" s="3"/>
      <c r="Z87" s="3"/>
    </row>
    <row r="88" spans="20:26" x14ac:dyDescent="0.25">
      <c r="T88" s="3"/>
      <c r="U88" s="3"/>
      <c r="Z88" s="3"/>
    </row>
    <row r="89" spans="20:26" x14ac:dyDescent="0.25">
      <c r="T89" s="3"/>
      <c r="U89" s="3"/>
      <c r="Z89" s="3"/>
    </row>
    <row r="90" spans="20:26" x14ac:dyDescent="0.25">
      <c r="T90" s="3"/>
      <c r="U90" s="3"/>
      <c r="Z90" s="3"/>
    </row>
    <row r="91" spans="20:26" x14ac:dyDescent="0.25">
      <c r="T91" s="3"/>
      <c r="U91" s="3"/>
      <c r="Z91" s="3"/>
    </row>
    <row r="92" spans="20:26" x14ac:dyDescent="0.25">
      <c r="T92" s="3"/>
      <c r="U92" s="3"/>
      <c r="Z92" s="3"/>
    </row>
    <row r="93" spans="20:26" x14ac:dyDescent="0.25">
      <c r="T93" s="3"/>
      <c r="U93" s="3"/>
      <c r="Z93" s="3"/>
    </row>
    <row r="94" spans="20:26" x14ac:dyDescent="0.25">
      <c r="T94" s="3"/>
      <c r="U94" s="3"/>
      <c r="Z94" s="3"/>
    </row>
    <row r="95" spans="20:26" x14ac:dyDescent="0.25">
      <c r="T95" s="3"/>
      <c r="U95" s="3"/>
      <c r="Z95" s="3"/>
    </row>
    <row r="96" spans="20:26" x14ac:dyDescent="0.25">
      <c r="T96" s="3"/>
      <c r="U96" s="3"/>
      <c r="Z96" s="3"/>
    </row>
    <row r="97" spans="20:26" x14ac:dyDescent="0.25">
      <c r="T97" s="3"/>
      <c r="U97" s="3"/>
      <c r="Z97" s="3"/>
    </row>
    <row r="98" spans="20:26" x14ac:dyDescent="0.25">
      <c r="T98" s="3"/>
      <c r="U98" s="3"/>
      <c r="Z98" s="3"/>
    </row>
    <row r="99" spans="20:26" x14ac:dyDescent="0.25">
      <c r="T99" s="3"/>
      <c r="U99" s="3"/>
      <c r="Z99" s="3"/>
    </row>
    <row r="100" spans="20:26" x14ac:dyDescent="0.25">
      <c r="T100" s="3"/>
      <c r="U100" s="3"/>
      <c r="Z100" s="3"/>
    </row>
    <row r="101" spans="20:26" x14ac:dyDescent="0.25">
      <c r="T101" s="3"/>
      <c r="U101" s="3"/>
      <c r="Z101" s="3"/>
    </row>
    <row r="102" spans="20:26" x14ac:dyDescent="0.25">
      <c r="T102" s="3"/>
      <c r="U102" s="3"/>
      <c r="Z102" s="3"/>
    </row>
    <row r="103" spans="20:26" x14ac:dyDescent="0.25">
      <c r="T103" s="3"/>
      <c r="U103" s="3"/>
      <c r="Z103" s="3"/>
    </row>
    <row r="104" spans="20:26" x14ac:dyDescent="0.25">
      <c r="T104" s="3"/>
      <c r="U104" s="3"/>
      <c r="Z104" s="3"/>
    </row>
    <row r="105" spans="20:26" x14ac:dyDescent="0.25">
      <c r="T105" s="3"/>
      <c r="U105" s="3"/>
      <c r="Z105" s="3"/>
    </row>
    <row r="106" spans="20:26" x14ac:dyDescent="0.25">
      <c r="T106" s="3"/>
      <c r="U106" s="3"/>
      <c r="Z106" s="3"/>
    </row>
    <row r="107" spans="20:26" x14ac:dyDescent="0.25">
      <c r="T107" s="3"/>
      <c r="U107" s="3"/>
      <c r="Z107" s="3"/>
    </row>
    <row r="108" spans="20:26" x14ac:dyDescent="0.25">
      <c r="T108" s="3"/>
      <c r="U108" s="3"/>
      <c r="Z108" s="3"/>
    </row>
    <row r="109" spans="20:26" x14ac:dyDescent="0.25">
      <c r="T109" s="3"/>
      <c r="U109" s="3"/>
      <c r="Z109" s="3"/>
    </row>
    <row r="110" spans="20:26" x14ac:dyDescent="0.25">
      <c r="T110" s="3"/>
      <c r="U110" s="3"/>
      <c r="Z110" s="3"/>
    </row>
    <row r="111" spans="20:26" x14ac:dyDescent="0.25">
      <c r="T111" s="3"/>
      <c r="U111" s="3"/>
      <c r="Z111" s="3"/>
    </row>
    <row r="112" spans="20:26" x14ac:dyDescent="0.25">
      <c r="T112" s="3"/>
      <c r="U112" s="3"/>
      <c r="Z112" s="3"/>
    </row>
    <row r="113" spans="20:26" x14ac:dyDescent="0.25">
      <c r="T113" s="3"/>
      <c r="U113" s="3"/>
      <c r="Z113" s="3"/>
    </row>
    <row r="114" spans="20:26" x14ac:dyDescent="0.25">
      <c r="T114" s="3"/>
      <c r="U114" s="3"/>
      <c r="Z114" s="3"/>
    </row>
    <row r="115" spans="20:26" x14ac:dyDescent="0.25">
      <c r="T115" s="3"/>
      <c r="U115" s="3"/>
      <c r="Z115" s="3"/>
    </row>
    <row r="116" spans="20:26" x14ac:dyDescent="0.25">
      <c r="T116" s="3"/>
      <c r="U116" s="3"/>
      <c r="Z116" s="3"/>
    </row>
    <row r="117" spans="20:26" x14ac:dyDescent="0.25">
      <c r="T117" s="3"/>
      <c r="U117" s="3"/>
      <c r="Z117" s="3"/>
    </row>
    <row r="118" spans="20:26" x14ac:dyDescent="0.25">
      <c r="T118" s="3"/>
      <c r="U118" s="3"/>
      <c r="Z118" s="3"/>
    </row>
    <row r="119" spans="20:26" x14ac:dyDescent="0.25">
      <c r="T119" s="3"/>
      <c r="U119" s="3"/>
      <c r="Z119" s="3"/>
    </row>
    <row r="120" spans="20:26" x14ac:dyDescent="0.25">
      <c r="T120" s="3"/>
      <c r="U120" s="3"/>
      <c r="Z120" s="3"/>
    </row>
    <row r="121" spans="20:26" x14ac:dyDescent="0.25">
      <c r="Z121" s="3"/>
    </row>
    <row r="122" spans="20:26" x14ac:dyDescent="0.25">
      <c r="Z122" s="3"/>
    </row>
    <row r="123" spans="20:26" x14ac:dyDescent="0.25">
      <c r="Z123" s="3"/>
    </row>
    <row r="124" spans="20:26" x14ac:dyDescent="0.25">
      <c r="Z124" s="3"/>
    </row>
    <row r="125" spans="20:26" x14ac:dyDescent="0.25">
      <c r="Z125" s="3"/>
    </row>
    <row r="126" spans="20:26" x14ac:dyDescent="0.25">
      <c r="Z126" s="3"/>
    </row>
    <row r="127" spans="20:26" x14ac:dyDescent="0.25">
      <c r="Z127" s="3"/>
    </row>
    <row r="128" spans="20:26" x14ac:dyDescent="0.25">
      <c r="T128" s="3"/>
      <c r="U128" s="3"/>
      <c r="V128" s="3"/>
      <c r="Z128" s="3"/>
    </row>
    <row r="129" spans="20:26" x14ac:dyDescent="0.25">
      <c r="T129" s="3"/>
      <c r="U129" s="3"/>
      <c r="V129" s="3"/>
      <c r="Z129" s="3"/>
    </row>
    <row r="130" spans="20:26" x14ac:dyDescent="0.25">
      <c r="T130" s="3"/>
      <c r="U130" s="3"/>
      <c r="V130" s="3"/>
      <c r="Z130" s="3"/>
    </row>
    <row r="131" spans="20:26" x14ac:dyDescent="0.25">
      <c r="T131" s="3"/>
      <c r="U131" s="3"/>
      <c r="V131" s="3"/>
      <c r="Z131" s="3"/>
    </row>
    <row r="132" spans="20:26" x14ac:dyDescent="0.25">
      <c r="T132" s="3"/>
      <c r="U132" s="3"/>
      <c r="V132" s="3"/>
      <c r="Z132" s="3"/>
    </row>
    <row r="133" spans="20:26" x14ac:dyDescent="0.25">
      <c r="T133" s="3"/>
      <c r="U133" s="3"/>
      <c r="V133" s="3"/>
      <c r="Z133" s="3"/>
    </row>
    <row r="134" spans="20:26" x14ac:dyDescent="0.25">
      <c r="T134" s="3"/>
      <c r="U134" s="3"/>
      <c r="V134" s="3"/>
      <c r="Z134" s="3"/>
    </row>
    <row r="135" spans="20:26" x14ac:dyDescent="0.25">
      <c r="T135" s="3"/>
      <c r="U135" s="3"/>
      <c r="V135" s="3"/>
      <c r="Z135" s="3"/>
    </row>
    <row r="136" spans="20:26" x14ac:dyDescent="0.25">
      <c r="T136" s="3"/>
      <c r="U136" s="3"/>
      <c r="V136" s="3"/>
      <c r="Z136" s="3"/>
    </row>
    <row r="137" spans="20:26" x14ac:dyDescent="0.25">
      <c r="T137" s="3"/>
      <c r="U137" s="3"/>
      <c r="V137" s="3"/>
      <c r="Z137" s="3"/>
    </row>
    <row r="138" spans="20:26" x14ac:dyDescent="0.25">
      <c r="T138" s="3"/>
      <c r="U138" s="3"/>
      <c r="V138" s="3"/>
      <c r="Z138" s="3"/>
    </row>
    <row r="139" spans="20:26" x14ac:dyDescent="0.25">
      <c r="T139" s="3"/>
      <c r="U139" s="3"/>
      <c r="V139" s="3"/>
      <c r="Z139" s="3"/>
    </row>
    <row r="140" spans="20:26" x14ac:dyDescent="0.25">
      <c r="T140" s="3"/>
      <c r="U140" s="3"/>
      <c r="V140" s="3"/>
      <c r="Z140" s="3"/>
    </row>
    <row r="141" spans="20:26" x14ac:dyDescent="0.25">
      <c r="T141" s="3"/>
      <c r="U141" s="3"/>
      <c r="V141" s="3"/>
      <c r="Z141" s="3"/>
    </row>
    <row r="142" spans="20:26" x14ac:dyDescent="0.25">
      <c r="T142" s="3"/>
      <c r="U142" s="3"/>
      <c r="V142" s="3"/>
      <c r="Z142" s="3"/>
    </row>
    <row r="143" spans="20:26" x14ac:dyDescent="0.25">
      <c r="T143" s="3"/>
      <c r="U143" s="3"/>
      <c r="V143" s="3"/>
      <c r="Z143" s="3"/>
    </row>
    <row r="144" spans="20:26" x14ac:dyDescent="0.25">
      <c r="T144" s="3"/>
      <c r="U144" s="3"/>
      <c r="V144" s="3"/>
      <c r="Z144" s="3"/>
    </row>
    <row r="145" spans="20:26" x14ac:dyDescent="0.25">
      <c r="T145" s="3"/>
      <c r="U145" s="3"/>
      <c r="V145" s="3"/>
      <c r="Z145" s="3"/>
    </row>
    <row r="146" spans="20:26" x14ac:dyDescent="0.25">
      <c r="T146" s="3"/>
      <c r="U146" s="3"/>
      <c r="V146" s="3"/>
      <c r="Z146" s="3"/>
    </row>
    <row r="147" spans="20:26" x14ac:dyDescent="0.25">
      <c r="T147" s="3"/>
      <c r="U147" s="3"/>
      <c r="V147" s="3"/>
      <c r="Z147" s="3"/>
    </row>
    <row r="148" spans="20:26" x14ac:dyDescent="0.25">
      <c r="T148" s="3"/>
      <c r="U148" s="3"/>
      <c r="V148" s="3"/>
      <c r="Z148" s="3"/>
    </row>
    <row r="149" spans="20:26" x14ac:dyDescent="0.25">
      <c r="T149" s="3"/>
      <c r="U149" s="3"/>
      <c r="V149" s="3"/>
      <c r="Z149" s="3"/>
    </row>
    <row r="150" spans="20:26" x14ac:dyDescent="0.25">
      <c r="T150" s="3"/>
      <c r="U150" s="3"/>
      <c r="V150" s="3"/>
      <c r="Z150" s="3"/>
    </row>
    <row r="151" spans="20:26" x14ac:dyDescent="0.25">
      <c r="V151" s="3"/>
      <c r="Z151" s="3"/>
    </row>
    <row r="152" spans="20:26" x14ac:dyDescent="0.25">
      <c r="V152" s="3"/>
      <c r="Z152" s="3"/>
    </row>
    <row r="153" spans="20:26" x14ac:dyDescent="0.25">
      <c r="V153" s="3"/>
      <c r="Z153" s="3"/>
    </row>
    <row r="154" spans="20:26" x14ac:dyDescent="0.25">
      <c r="T154" s="3"/>
      <c r="U154" s="3"/>
      <c r="V154" s="3"/>
      <c r="Z154" s="3"/>
    </row>
    <row r="155" spans="20:26" x14ac:dyDescent="0.25">
      <c r="T155" s="3"/>
      <c r="U155" s="3"/>
      <c r="V155" s="3"/>
      <c r="Z155" s="3"/>
    </row>
    <row r="156" spans="20:26" x14ac:dyDescent="0.25">
      <c r="T156" s="3"/>
      <c r="U156" s="3"/>
      <c r="V156" s="3"/>
      <c r="Z156" s="3"/>
    </row>
    <row r="157" spans="20:26" x14ac:dyDescent="0.25">
      <c r="T157" s="3"/>
      <c r="U157" s="3"/>
      <c r="V157" s="3"/>
      <c r="Z157" s="3"/>
    </row>
    <row r="158" spans="20:26" x14ac:dyDescent="0.25">
      <c r="T158" s="3"/>
      <c r="U158" s="3"/>
      <c r="V158" s="3"/>
      <c r="Z158" s="3"/>
    </row>
    <row r="159" spans="20:26" x14ac:dyDescent="0.25">
      <c r="T159" s="3"/>
      <c r="U159" s="3"/>
      <c r="V159" s="3"/>
      <c r="Z159" s="3"/>
    </row>
    <row r="160" spans="20:26" x14ac:dyDescent="0.25">
      <c r="T160" s="3"/>
      <c r="U160" s="3"/>
      <c r="V160" s="3"/>
      <c r="Z160" s="3"/>
    </row>
    <row r="161" spans="20:26" x14ac:dyDescent="0.25">
      <c r="T161" s="3"/>
      <c r="U161" s="3"/>
      <c r="V161" s="3"/>
      <c r="Z161" s="3"/>
    </row>
    <row r="162" spans="20:26" x14ac:dyDescent="0.25">
      <c r="T162" s="3"/>
      <c r="U162" s="3"/>
      <c r="V162" s="3"/>
      <c r="Z162" s="3"/>
    </row>
    <row r="163" spans="20:26" x14ac:dyDescent="0.25">
      <c r="T163" s="3"/>
      <c r="U163" s="3"/>
      <c r="V163" s="3"/>
      <c r="Z163" s="3"/>
    </row>
    <row r="164" spans="20:26" x14ac:dyDescent="0.25">
      <c r="T164" s="3"/>
      <c r="U164" s="3"/>
      <c r="V164" s="3"/>
      <c r="Z164" s="3"/>
    </row>
    <row r="165" spans="20:26" x14ac:dyDescent="0.25">
      <c r="T165" s="3"/>
      <c r="U165" s="3"/>
      <c r="V165" s="3"/>
      <c r="Z165" s="3"/>
    </row>
    <row r="166" spans="20:26" x14ac:dyDescent="0.25">
      <c r="T166" s="3"/>
      <c r="U166" s="3"/>
      <c r="V166" s="3"/>
      <c r="Z166" s="3"/>
    </row>
    <row r="167" spans="20:26" x14ac:dyDescent="0.25">
      <c r="T167" s="3"/>
      <c r="U167" s="3"/>
      <c r="V167" s="3"/>
      <c r="Z167" s="3"/>
    </row>
    <row r="168" spans="20:26" x14ac:dyDescent="0.25">
      <c r="T168" s="3"/>
      <c r="U168" s="3"/>
      <c r="V168" s="3"/>
      <c r="Z168" s="3"/>
    </row>
    <row r="169" spans="20:26" x14ac:dyDescent="0.25">
      <c r="T169" s="3"/>
      <c r="U169" s="3"/>
      <c r="V169" s="3"/>
      <c r="Z169" s="3"/>
    </row>
    <row r="170" spans="20:26" x14ac:dyDescent="0.25">
      <c r="T170" s="3"/>
      <c r="U170" s="3"/>
      <c r="V170" s="3"/>
      <c r="Z170" s="3"/>
    </row>
    <row r="171" spans="20:26" x14ac:dyDescent="0.25">
      <c r="T171" s="3"/>
      <c r="U171" s="3"/>
      <c r="V171" s="3"/>
      <c r="Z171" s="3"/>
    </row>
    <row r="172" spans="20:26" x14ac:dyDescent="0.25">
      <c r="T172" s="3"/>
      <c r="U172" s="3"/>
      <c r="V172" s="3"/>
      <c r="Z172" s="3"/>
    </row>
    <row r="173" spans="20:26" x14ac:dyDescent="0.25">
      <c r="T173" s="3"/>
      <c r="U173" s="3"/>
      <c r="V173" s="3"/>
      <c r="Z173" s="3"/>
    </row>
    <row r="174" spans="20:26" x14ac:dyDescent="0.25">
      <c r="T174" s="3"/>
      <c r="U174" s="3"/>
      <c r="V174" s="3"/>
      <c r="Z174" s="3"/>
    </row>
    <row r="175" spans="20:26" x14ac:dyDescent="0.25">
      <c r="T175" s="3"/>
      <c r="U175" s="3"/>
      <c r="V175" s="3"/>
      <c r="Z175" s="3"/>
    </row>
    <row r="176" spans="20:26" x14ac:dyDescent="0.25">
      <c r="T176" s="3"/>
      <c r="U176" s="3"/>
      <c r="V176" s="3"/>
      <c r="Z176" s="3"/>
    </row>
    <row r="177" spans="20:26" x14ac:dyDescent="0.25">
      <c r="T177" s="3"/>
      <c r="U177" s="3"/>
      <c r="V177" s="3"/>
      <c r="Z177" s="3"/>
    </row>
    <row r="178" spans="20:26" x14ac:dyDescent="0.25">
      <c r="T178" s="3"/>
      <c r="U178" s="3"/>
      <c r="V178" s="3"/>
      <c r="Z178" s="3"/>
    </row>
    <row r="179" spans="20:26" x14ac:dyDescent="0.25">
      <c r="T179" s="3"/>
      <c r="U179" s="3"/>
      <c r="V179" s="3"/>
      <c r="Z179" s="3"/>
    </row>
    <row r="180" spans="20:26" x14ac:dyDescent="0.25">
      <c r="V180" s="3"/>
      <c r="Z180" s="3"/>
    </row>
    <row r="181" spans="20:26" x14ac:dyDescent="0.25">
      <c r="T181" s="3"/>
      <c r="U181" s="3"/>
      <c r="V181" s="3"/>
      <c r="Z181" s="3"/>
    </row>
    <row r="182" spans="20:26" x14ac:dyDescent="0.25">
      <c r="T182" s="3"/>
      <c r="U182" s="3"/>
      <c r="V182" s="3"/>
      <c r="Z182" s="3"/>
    </row>
    <row r="183" spans="20:26" x14ac:dyDescent="0.25">
      <c r="T183" s="3"/>
      <c r="U183" s="3"/>
      <c r="V183" s="3"/>
      <c r="Z183" s="3"/>
    </row>
    <row r="184" spans="20:26" x14ac:dyDescent="0.25">
      <c r="T184" s="3"/>
      <c r="U184" s="3"/>
      <c r="V184" s="3"/>
      <c r="Z184" s="3"/>
    </row>
    <row r="185" spans="20:26" x14ac:dyDescent="0.25">
      <c r="T185" s="3"/>
      <c r="U185" s="3"/>
      <c r="V185" s="3"/>
      <c r="Z185" s="3"/>
    </row>
    <row r="186" spans="20:26" x14ac:dyDescent="0.25">
      <c r="T186" s="3"/>
      <c r="U186" s="3"/>
      <c r="V186" s="3"/>
      <c r="Z186" s="3"/>
    </row>
    <row r="187" spans="20:26" x14ac:dyDescent="0.25">
      <c r="T187" s="3"/>
      <c r="U187" s="3"/>
      <c r="V187" s="3"/>
      <c r="Z187" s="3"/>
    </row>
    <row r="188" spans="20:26" x14ac:dyDescent="0.25">
      <c r="T188" s="3"/>
      <c r="U188" s="3"/>
      <c r="V188" s="3"/>
      <c r="Z188" s="3"/>
    </row>
    <row r="189" spans="20:26" x14ac:dyDescent="0.25">
      <c r="T189" s="3"/>
      <c r="U189" s="3"/>
      <c r="V189" s="3"/>
      <c r="Z189" s="3"/>
    </row>
    <row r="190" spans="20:26" x14ac:dyDescent="0.25">
      <c r="T190" s="3"/>
      <c r="U190" s="3"/>
      <c r="V190" s="3"/>
      <c r="Z190" s="3"/>
    </row>
    <row r="191" spans="20:26" x14ac:dyDescent="0.25">
      <c r="T191" s="3"/>
      <c r="U191" s="3"/>
      <c r="V191" s="3"/>
      <c r="Z191" s="3"/>
    </row>
    <row r="192" spans="20:26" x14ac:dyDescent="0.25">
      <c r="T192" s="3"/>
      <c r="U192" s="3"/>
      <c r="V192" s="3"/>
      <c r="Z192" s="3"/>
    </row>
    <row r="193" spans="20:26" x14ac:dyDescent="0.25">
      <c r="T193" s="3"/>
      <c r="U193" s="3"/>
      <c r="V193" s="3"/>
      <c r="Z193" s="3"/>
    </row>
    <row r="194" spans="20:26" x14ac:dyDescent="0.25">
      <c r="T194" s="3"/>
      <c r="U194" s="3"/>
      <c r="V194" s="3"/>
      <c r="Z194" s="3"/>
    </row>
    <row r="195" spans="20:26" x14ac:dyDescent="0.25">
      <c r="T195" s="3"/>
      <c r="U195" s="3"/>
      <c r="V195" s="3"/>
      <c r="Z195" s="3"/>
    </row>
    <row r="196" spans="20:26" x14ac:dyDescent="0.25">
      <c r="T196" s="3"/>
      <c r="U196" s="3"/>
      <c r="V196" s="3"/>
      <c r="Z196" s="3"/>
    </row>
    <row r="197" spans="20:26" x14ac:dyDescent="0.25">
      <c r="T197" s="3"/>
      <c r="U197" s="3"/>
      <c r="V197" s="3"/>
      <c r="Z197" s="3"/>
    </row>
    <row r="198" spans="20:26" x14ac:dyDescent="0.25">
      <c r="T198" s="3"/>
      <c r="U198" s="3"/>
      <c r="V198" s="3"/>
      <c r="Z198" s="3"/>
    </row>
    <row r="199" spans="20:26" x14ac:dyDescent="0.25">
      <c r="T199" s="3"/>
      <c r="U199" s="3"/>
      <c r="V199" s="3"/>
      <c r="Z199" s="3"/>
    </row>
    <row r="200" spans="20:26" x14ac:dyDescent="0.25">
      <c r="T200" s="3"/>
      <c r="U200" s="3"/>
      <c r="V200" s="3"/>
      <c r="Z200" s="3"/>
    </row>
    <row r="201" spans="20:26" x14ac:dyDescent="0.25">
      <c r="T201" s="3"/>
      <c r="U201" s="3"/>
      <c r="V201" s="3"/>
      <c r="Z201" s="3"/>
    </row>
    <row r="202" spans="20:26" x14ac:dyDescent="0.25">
      <c r="T202" s="3"/>
      <c r="U202" s="3"/>
      <c r="V202" s="3"/>
      <c r="Z202" s="3"/>
    </row>
    <row r="203" spans="20:26" x14ac:dyDescent="0.25">
      <c r="T203" s="3"/>
      <c r="U203" s="3"/>
      <c r="V203" s="3"/>
      <c r="Z203" s="3"/>
    </row>
    <row r="204" spans="20:26" x14ac:dyDescent="0.25">
      <c r="T204" s="3"/>
      <c r="U204" s="3"/>
      <c r="V204" s="3"/>
      <c r="Z204" s="3"/>
    </row>
    <row r="205" spans="20:26" x14ac:dyDescent="0.25">
      <c r="T205" s="3"/>
      <c r="U205" s="3"/>
      <c r="V205" s="3"/>
      <c r="Z205" s="3"/>
    </row>
    <row r="206" spans="20:26" x14ac:dyDescent="0.25">
      <c r="T206" s="3"/>
      <c r="U206" s="3"/>
      <c r="V206" s="3"/>
      <c r="Z206" s="3"/>
    </row>
    <row r="207" spans="20:26" x14ac:dyDescent="0.25">
      <c r="T207" s="3"/>
      <c r="U207" s="3"/>
      <c r="V207" s="3"/>
      <c r="Z207" s="3"/>
    </row>
    <row r="208" spans="20:26" x14ac:dyDescent="0.25">
      <c r="T208" s="3"/>
      <c r="U208" s="3"/>
      <c r="V208" s="3"/>
      <c r="Z208" s="3"/>
    </row>
    <row r="209" spans="20:26" x14ac:dyDescent="0.25">
      <c r="T209" s="3"/>
      <c r="U209" s="3"/>
      <c r="V209" s="3"/>
      <c r="Z209" s="3"/>
    </row>
    <row r="210" spans="20:26" x14ac:dyDescent="0.25">
      <c r="T210" s="3"/>
      <c r="U210" s="3"/>
      <c r="V210" s="3"/>
      <c r="Z210" s="3"/>
    </row>
    <row r="211" spans="20:26" x14ac:dyDescent="0.25">
      <c r="T211" s="3"/>
      <c r="U211" s="3"/>
      <c r="V211" s="3"/>
      <c r="Z211" s="3"/>
    </row>
    <row r="212" spans="20:26" x14ac:dyDescent="0.25">
      <c r="T212" s="3"/>
      <c r="U212" s="3"/>
      <c r="V212" s="3"/>
      <c r="Z212" s="3"/>
    </row>
    <row r="213" spans="20:26" x14ac:dyDescent="0.25">
      <c r="T213" s="3"/>
      <c r="U213" s="3"/>
      <c r="V213" s="3"/>
      <c r="Z213" s="3"/>
    </row>
    <row r="214" spans="20:26" x14ac:dyDescent="0.25">
      <c r="T214" s="3"/>
      <c r="U214" s="3"/>
      <c r="V214" s="3"/>
      <c r="Z214" s="3"/>
    </row>
    <row r="215" spans="20:26" x14ac:dyDescent="0.25">
      <c r="T215" s="3"/>
      <c r="U215" s="3"/>
      <c r="V215" s="3"/>
      <c r="Z215" s="3"/>
    </row>
    <row r="216" spans="20:26" x14ac:dyDescent="0.25">
      <c r="T216" s="3"/>
      <c r="U216" s="3"/>
      <c r="V216" s="3"/>
      <c r="Z216" s="3"/>
    </row>
    <row r="217" spans="20:26" x14ac:dyDescent="0.25">
      <c r="T217" s="3"/>
      <c r="U217" s="3"/>
      <c r="V217" s="3"/>
      <c r="Z217" s="3"/>
    </row>
    <row r="218" spans="20:26" x14ac:dyDescent="0.25">
      <c r="T218" s="3"/>
      <c r="U218" s="3"/>
      <c r="V218" s="3"/>
      <c r="Z218" s="3"/>
    </row>
    <row r="219" spans="20:26" x14ac:dyDescent="0.25">
      <c r="T219" s="3"/>
      <c r="U219" s="3"/>
      <c r="V219" s="3"/>
      <c r="Z219" s="3"/>
    </row>
    <row r="220" spans="20:26" x14ac:dyDescent="0.25">
      <c r="T220" s="3"/>
      <c r="U220" s="3"/>
      <c r="V220" s="3"/>
      <c r="Z220" s="3"/>
    </row>
    <row r="221" spans="20:26" x14ac:dyDescent="0.25">
      <c r="T221" s="3"/>
      <c r="U221" s="3"/>
      <c r="V221" s="3"/>
      <c r="Z221" s="3"/>
    </row>
    <row r="222" spans="20:26" x14ac:dyDescent="0.25">
      <c r="T222" s="3"/>
      <c r="U222" s="3"/>
      <c r="V222" s="3"/>
      <c r="Z222" s="3"/>
    </row>
    <row r="223" spans="20:26" x14ac:dyDescent="0.25">
      <c r="T223" s="3"/>
      <c r="U223" s="3"/>
      <c r="V223" s="3"/>
      <c r="Z223" s="3"/>
    </row>
    <row r="224" spans="20:26" x14ac:dyDescent="0.25">
      <c r="T224" s="3"/>
      <c r="U224" s="3"/>
      <c r="V224" s="3"/>
      <c r="Z224" s="3"/>
    </row>
    <row r="225" spans="20:26" x14ac:dyDescent="0.25">
      <c r="V225" s="3"/>
      <c r="Z225" s="3"/>
    </row>
    <row r="226" spans="20:26" x14ac:dyDescent="0.25">
      <c r="V226" s="3"/>
      <c r="Z226" s="3"/>
    </row>
    <row r="227" spans="20:26" x14ac:dyDescent="0.25">
      <c r="V227" s="3"/>
      <c r="Z227" s="3"/>
    </row>
    <row r="228" spans="20:26" x14ac:dyDescent="0.25">
      <c r="V228" s="3"/>
      <c r="Z228" s="3"/>
    </row>
    <row r="229" spans="20:26" x14ac:dyDescent="0.25">
      <c r="V229" s="3"/>
      <c r="Z229" s="3"/>
    </row>
    <row r="230" spans="20:26" x14ac:dyDescent="0.25">
      <c r="V230" s="3"/>
      <c r="Z230" s="3"/>
    </row>
    <row r="231" spans="20:26" x14ac:dyDescent="0.25">
      <c r="V231" s="3"/>
      <c r="Z231" s="3"/>
    </row>
    <row r="232" spans="20:26" x14ac:dyDescent="0.25">
      <c r="T232" s="3"/>
      <c r="U232" s="3"/>
      <c r="V232" s="3"/>
      <c r="Z232" s="3"/>
    </row>
    <row r="233" spans="20:26" x14ac:dyDescent="0.25">
      <c r="T233" s="3"/>
      <c r="U233" s="3"/>
      <c r="V233" s="3"/>
      <c r="Z233" s="3"/>
    </row>
    <row r="234" spans="20:26" x14ac:dyDescent="0.25">
      <c r="T234" s="3"/>
      <c r="U234" s="3"/>
      <c r="V234" s="3"/>
      <c r="Z234" s="3"/>
    </row>
    <row r="235" spans="20:26" x14ac:dyDescent="0.25">
      <c r="T235" s="3"/>
      <c r="U235" s="3"/>
      <c r="V235" s="3"/>
      <c r="Z235" s="3"/>
    </row>
    <row r="236" spans="20:26" x14ac:dyDescent="0.25">
      <c r="T236" s="3"/>
      <c r="U236" s="3"/>
      <c r="V236" s="3"/>
      <c r="Z236" s="3"/>
    </row>
    <row r="237" spans="20:26" x14ac:dyDescent="0.25">
      <c r="T237" s="3"/>
      <c r="U237" s="3"/>
      <c r="V237" s="3"/>
      <c r="Z237" s="3"/>
    </row>
    <row r="238" spans="20:26" x14ac:dyDescent="0.25">
      <c r="T238" s="3"/>
      <c r="U238" s="3"/>
      <c r="V238" s="3"/>
      <c r="Z238" s="3"/>
    </row>
    <row r="239" spans="20:26" x14ac:dyDescent="0.25">
      <c r="T239" s="3"/>
      <c r="U239" s="3"/>
      <c r="V239" s="3"/>
      <c r="Z239" s="3"/>
    </row>
    <row r="240" spans="20:26" x14ac:dyDescent="0.25">
      <c r="T240" s="3"/>
      <c r="U240" s="3"/>
      <c r="V240" s="3"/>
      <c r="Z240" s="3"/>
    </row>
    <row r="241" spans="20:26" x14ac:dyDescent="0.25">
      <c r="T241" s="3"/>
      <c r="U241" s="3"/>
      <c r="V241" s="3"/>
      <c r="Z241" s="3"/>
    </row>
    <row r="242" spans="20:26" x14ac:dyDescent="0.25">
      <c r="T242" s="3"/>
      <c r="U242" s="3"/>
      <c r="V242" s="3"/>
      <c r="Z242" s="3"/>
    </row>
    <row r="243" spans="20:26" x14ac:dyDescent="0.25">
      <c r="T243" s="3"/>
      <c r="U243" s="3"/>
      <c r="V243" s="3"/>
      <c r="Z243" s="3"/>
    </row>
    <row r="244" spans="20:26" x14ac:dyDescent="0.25">
      <c r="T244" s="3"/>
      <c r="U244" s="3"/>
      <c r="V244" s="3"/>
      <c r="Z244" s="3"/>
    </row>
    <row r="245" spans="20:26" x14ac:dyDescent="0.25">
      <c r="T245" s="3"/>
      <c r="U245" s="3"/>
      <c r="V245" s="3"/>
      <c r="Z245" s="3"/>
    </row>
    <row r="246" spans="20:26" x14ac:dyDescent="0.25">
      <c r="T246" s="3"/>
      <c r="U246" s="3"/>
      <c r="V246" s="3"/>
      <c r="Z246" s="3"/>
    </row>
    <row r="247" spans="20:26" x14ac:dyDescent="0.25">
      <c r="T247" s="3"/>
      <c r="U247" s="3"/>
      <c r="V247" s="3"/>
      <c r="Z247" s="3"/>
    </row>
    <row r="248" spans="20:26" x14ac:dyDescent="0.25">
      <c r="T248" s="3"/>
      <c r="U248" s="3"/>
      <c r="V248" s="3"/>
      <c r="Z248" s="3"/>
    </row>
    <row r="249" spans="20:26" x14ac:dyDescent="0.25">
      <c r="T249" s="3"/>
      <c r="U249" s="3"/>
      <c r="V249" s="3"/>
      <c r="Z249" s="3"/>
    </row>
    <row r="250" spans="20:26" x14ac:dyDescent="0.25">
      <c r="T250" s="3"/>
      <c r="U250" s="3"/>
      <c r="V250" s="3"/>
      <c r="Z250" s="3"/>
    </row>
    <row r="251" spans="20:26" x14ac:dyDescent="0.25">
      <c r="T251" s="3"/>
      <c r="U251" s="3"/>
      <c r="V251" s="3"/>
      <c r="Z251" s="3"/>
    </row>
    <row r="252" spans="20:26" x14ac:dyDescent="0.25">
      <c r="T252" s="3"/>
      <c r="U252" s="3"/>
      <c r="V252" s="3"/>
      <c r="Z252" s="3"/>
    </row>
    <row r="253" spans="20:26" x14ac:dyDescent="0.25">
      <c r="T253" s="3"/>
      <c r="U253" s="3"/>
      <c r="V253" s="3"/>
      <c r="Z253" s="3"/>
    </row>
    <row r="254" spans="20:26" x14ac:dyDescent="0.25">
      <c r="T254" s="3"/>
      <c r="U254" s="3"/>
      <c r="V254" s="3"/>
      <c r="Z254" s="3"/>
    </row>
    <row r="255" spans="20:26" x14ac:dyDescent="0.25">
      <c r="T255" s="3"/>
      <c r="U255" s="3"/>
      <c r="V255" s="3"/>
      <c r="Z255" s="3"/>
    </row>
    <row r="256" spans="20:26" x14ac:dyDescent="0.25">
      <c r="T256" s="3"/>
      <c r="U256" s="3"/>
      <c r="V256" s="3"/>
      <c r="Z256" s="3"/>
    </row>
    <row r="257" spans="20:26" x14ac:dyDescent="0.25">
      <c r="T257" s="3"/>
      <c r="U257" s="3"/>
      <c r="V257" s="3"/>
      <c r="Z257" s="3"/>
    </row>
    <row r="258" spans="20:26" x14ac:dyDescent="0.25">
      <c r="T258" s="3"/>
      <c r="U258" s="3"/>
      <c r="V258" s="3"/>
      <c r="Z258" s="3"/>
    </row>
    <row r="259" spans="20:26" x14ac:dyDescent="0.25">
      <c r="T259" s="3"/>
      <c r="U259" s="3"/>
      <c r="V259" s="3"/>
      <c r="Z259" s="3"/>
    </row>
    <row r="260" spans="20:26" x14ac:dyDescent="0.25">
      <c r="T260" s="3"/>
      <c r="U260" s="3"/>
      <c r="V260" s="3"/>
      <c r="Z260" s="3"/>
    </row>
    <row r="261" spans="20:26" x14ac:dyDescent="0.25">
      <c r="T261" s="3"/>
      <c r="U261" s="3"/>
      <c r="V261" s="3"/>
      <c r="Z261" s="3"/>
    </row>
    <row r="262" spans="20:26" x14ac:dyDescent="0.25">
      <c r="T262" s="3"/>
      <c r="U262" s="3"/>
      <c r="V262" s="3"/>
      <c r="Z262" s="3"/>
    </row>
    <row r="263" spans="20:26" x14ac:dyDescent="0.25">
      <c r="T263" s="3"/>
      <c r="U263" s="3"/>
      <c r="V263" s="3"/>
      <c r="Z263" s="3"/>
    </row>
    <row r="264" spans="20:26" x14ac:dyDescent="0.25">
      <c r="T264" s="3"/>
      <c r="U264" s="3"/>
      <c r="V264" s="3"/>
      <c r="Z264" s="3"/>
    </row>
    <row r="265" spans="20:26" x14ac:dyDescent="0.25">
      <c r="T265" s="3"/>
      <c r="U265" s="3"/>
      <c r="V265" s="3"/>
      <c r="Z265" s="3"/>
    </row>
    <row r="266" spans="20:26" x14ac:dyDescent="0.25">
      <c r="T266" s="3"/>
      <c r="U266" s="3"/>
      <c r="V266" s="3"/>
      <c r="Z266" s="3"/>
    </row>
    <row r="267" spans="20:26" x14ac:dyDescent="0.25">
      <c r="T267" s="3"/>
      <c r="U267" s="3"/>
      <c r="V267" s="3"/>
      <c r="Z267" s="3"/>
    </row>
    <row r="268" spans="20:26" x14ac:dyDescent="0.25">
      <c r="T268" s="3"/>
      <c r="U268" s="3"/>
      <c r="V268" s="3"/>
      <c r="Z268" s="3"/>
    </row>
    <row r="269" spans="20:26" x14ac:dyDescent="0.25">
      <c r="T269" s="3"/>
      <c r="U269" s="3"/>
      <c r="V269" s="3"/>
      <c r="Z269" s="3"/>
    </row>
    <row r="270" spans="20:26" x14ac:dyDescent="0.25">
      <c r="T270" s="3"/>
      <c r="U270" s="3"/>
      <c r="V270" s="3"/>
      <c r="Z270" s="3"/>
    </row>
    <row r="271" spans="20:26" x14ac:dyDescent="0.25">
      <c r="T271" s="3"/>
      <c r="U271" s="3"/>
      <c r="V271" s="3"/>
      <c r="Z271" s="3"/>
    </row>
    <row r="272" spans="20:26" x14ac:dyDescent="0.25">
      <c r="T272" s="3"/>
      <c r="U272" s="3"/>
      <c r="V272" s="3"/>
      <c r="Z272" s="3"/>
    </row>
    <row r="273" spans="20:26" x14ac:dyDescent="0.25">
      <c r="T273" s="3"/>
      <c r="U273" s="3"/>
      <c r="V273" s="3"/>
      <c r="Z273" s="3"/>
    </row>
    <row r="274" spans="20:26" x14ac:dyDescent="0.25">
      <c r="T274" s="3"/>
      <c r="U274" s="3"/>
      <c r="V274" s="3"/>
      <c r="Z274" s="3"/>
    </row>
    <row r="275" spans="20:26" x14ac:dyDescent="0.25">
      <c r="T275" s="3"/>
      <c r="U275" s="3"/>
      <c r="V275" s="3"/>
      <c r="Z275" s="3"/>
    </row>
    <row r="276" spans="20:26" x14ac:dyDescent="0.25">
      <c r="T276" s="3"/>
      <c r="U276" s="3"/>
      <c r="V276" s="3"/>
      <c r="Z276" s="3"/>
    </row>
    <row r="277" spans="20:26" x14ac:dyDescent="0.25">
      <c r="T277" s="3"/>
      <c r="U277" s="3"/>
      <c r="V277" s="3"/>
      <c r="Z277" s="3"/>
    </row>
    <row r="278" spans="20:26" x14ac:dyDescent="0.25">
      <c r="T278" s="3"/>
      <c r="U278" s="3"/>
      <c r="V278" s="3"/>
      <c r="Z278" s="3"/>
    </row>
    <row r="279" spans="20:26" x14ac:dyDescent="0.25">
      <c r="T279" s="3"/>
      <c r="U279" s="3"/>
      <c r="V279" s="3"/>
      <c r="Z279" s="3"/>
    </row>
    <row r="280" spans="20:26" x14ac:dyDescent="0.25">
      <c r="T280" s="3"/>
      <c r="U280" s="3"/>
      <c r="V280" s="3"/>
      <c r="Z280" s="3"/>
    </row>
    <row r="281" spans="20:26" x14ac:dyDescent="0.25">
      <c r="V281" s="3"/>
      <c r="Z281" s="3"/>
    </row>
    <row r="282" spans="20:26" x14ac:dyDescent="0.25">
      <c r="V282" s="3"/>
      <c r="Z282" s="3"/>
    </row>
    <row r="283" spans="20:26" x14ac:dyDescent="0.25">
      <c r="V283" s="3"/>
      <c r="Z283" s="3"/>
    </row>
    <row r="284" spans="20:26" x14ac:dyDescent="0.25">
      <c r="V284" s="3"/>
      <c r="Z284" s="3"/>
    </row>
    <row r="285" spans="20:26" x14ac:dyDescent="0.25">
      <c r="V285" s="3"/>
      <c r="Z285" s="3"/>
    </row>
    <row r="286" spans="20:26" x14ac:dyDescent="0.25">
      <c r="V286" s="3"/>
      <c r="Z286" s="3"/>
    </row>
    <row r="287" spans="20:26" x14ac:dyDescent="0.25">
      <c r="Z287" s="3"/>
    </row>
    <row r="288" spans="20:26" x14ac:dyDescent="0.25">
      <c r="Z288" s="3"/>
    </row>
    <row r="289" spans="26:26" x14ac:dyDescent="0.25">
      <c r="Z289" s="3"/>
    </row>
    <row r="290" spans="26:26" x14ac:dyDescent="0.25">
      <c r="Z290" s="3"/>
    </row>
    <row r="291" spans="26:26" x14ac:dyDescent="0.25">
      <c r="Z291" s="3"/>
    </row>
    <row r="292" spans="26:26" x14ac:dyDescent="0.25">
      <c r="Z292" s="3"/>
    </row>
    <row r="293" spans="26:26" x14ac:dyDescent="0.25">
      <c r="Z293" s="3"/>
    </row>
  </sheetData>
  <sortState ref="Y1:AC293">
    <sortCondition descending="1" ref="Z1"/>
  </sortState>
  <pageMargins left="0.7" right="0.7" top="0.75" bottom="0.75" header="0.3" footer="0.3"/>
  <pageSetup paperSize="1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Texas at Austin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Hammon, Helen</dc:creator>
  <cp:lastModifiedBy>Hammon, Helen</cp:lastModifiedBy>
  <dcterms:created xsi:type="dcterms:W3CDTF">2018-01-24T17:31:54Z</dcterms:created>
  <dcterms:modified xsi:type="dcterms:W3CDTF">2018-02-07T16:22:13Z</dcterms:modified>
</cp:coreProperties>
</file>