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hannon\People\Current\Kmeazell\Sediment Analysis\"/>
    </mc:Choice>
  </mc:AlternateContent>
  <bookViews>
    <workbookView xWindow="0" yWindow="0" windowWidth="21570" windowHeight="8070"/>
  </bookViews>
  <sheets>
    <sheet name="Data" sheetId="1" r:id="rId1"/>
    <sheet name="phi" sheetId="5" r:id="rId2"/>
    <sheet name="Core Depths" sheetId="2" r:id="rId3"/>
    <sheet name="Quant Degas" sheetId="4" r:id="rId4"/>
    <sheet name="Sheet2" sheetId="3" r:id="rId5"/>
  </sheets>
  <definedNames>
    <definedName name="_xlnm._FilterDatabase" localSheetId="0" hidden="1">Data!$A$2:$AK$60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5" l="1"/>
  <c r="T2" i="5"/>
  <c r="G16" i="5"/>
  <c r="F16" i="5"/>
  <c r="G14" i="5"/>
  <c r="F14" i="5"/>
  <c r="H17" i="1" l="1"/>
  <c r="R60" i="1" l="1"/>
  <c r="R35" i="1" l="1"/>
  <c r="H46" i="1" l="1"/>
  <c r="H40" i="1"/>
  <c r="H35" i="1"/>
  <c r="R17" i="1"/>
  <c r="R9" i="1" l="1"/>
  <c r="R12" i="1"/>
  <c r="H12" i="1"/>
  <c r="H9" i="1"/>
  <c r="T17" i="2"/>
  <c r="T18" i="2"/>
  <c r="T19" i="2"/>
  <c r="T20" i="2"/>
  <c r="T21" i="2"/>
  <c r="T22" i="2"/>
  <c r="T23" i="2"/>
  <c r="T24" i="2"/>
  <c r="S17" i="2"/>
  <c r="S18" i="2"/>
  <c r="S19" i="2"/>
  <c r="S20" i="2"/>
  <c r="S21" i="2"/>
  <c r="S22" i="2"/>
  <c r="S23" i="2"/>
  <c r="S24" i="2"/>
  <c r="R18" i="2"/>
  <c r="R19" i="2"/>
  <c r="R20" i="2"/>
  <c r="R21" i="2"/>
  <c r="R22" i="2"/>
  <c r="R23" i="2"/>
  <c r="R24" i="2"/>
  <c r="R17" i="2"/>
  <c r="B2" i="5" l="1"/>
  <c r="Q2" i="5" l="1"/>
  <c r="Q3" i="5" l="1"/>
  <c r="C2" i="5" l="1"/>
  <c r="R6" i="1" l="1"/>
  <c r="M59" i="1" l="1"/>
  <c r="M58" i="1"/>
  <c r="M57" i="1"/>
  <c r="M56" i="1"/>
  <c r="M55" i="1"/>
  <c r="M48" i="1"/>
  <c r="M44" i="1"/>
  <c r="M43" i="1"/>
  <c r="M29" i="1"/>
  <c r="M30" i="1"/>
  <c r="M28" i="1"/>
  <c r="M16" i="1"/>
  <c r="M15" i="1"/>
  <c r="M11" i="1"/>
  <c r="M10" i="1"/>
  <c r="M7" i="1"/>
  <c r="M6" i="1"/>
  <c r="M5" i="1"/>
  <c r="H59" i="1" l="1"/>
  <c r="H45" i="1"/>
  <c r="H58" i="1"/>
  <c r="H42" i="1"/>
  <c r="H57" i="1"/>
  <c r="H41" i="1"/>
  <c r="H37" i="1"/>
  <c r="H38" i="1"/>
  <c r="H39" i="1"/>
  <c r="H55" i="1"/>
  <c r="H36" i="1"/>
  <c r="H56" i="1"/>
  <c r="H34" i="1"/>
  <c r="H44" i="1"/>
  <c r="H48" i="1"/>
  <c r="H31" i="1"/>
  <c r="H32" i="1"/>
  <c r="H33" i="1"/>
  <c r="H43" i="1"/>
  <c r="H30" i="1"/>
  <c r="H28" i="1"/>
  <c r="H18" i="1"/>
  <c r="H19" i="1"/>
  <c r="H20" i="1"/>
  <c r="H21" i="1"/>
  <c r="H22" i="1"/>
  <c r="H23" i="1"/>
  <c r="H24" i="1"/>
  <c r="H25" i="1"/>
  <c r="H26" i="1"/>
  <c r="H29" i="1"/>
  <c r="H27" i="1"/>
  <c r="H16" i="1"/>
  <c r="H13" i="1"/>
  <c r="H14" i="1"/>
  <c r="H15" i="1"/>
  <c r="H11" i="1"/>
  <c r="H10" i="1"/>
  <c r="H4" i="1"/>
  <c r="H5" i="1"/>
  <c r="H6" i="1"/>
  <c r="H7" i="1"/>
  <c r="H8" i="1"/>
  <c r="H3" i="1"/>
  <c r="T3" i="2"/>
  <c r="T4" i="2"/>
  <c r="T5" i="2"/>
  <c r="T6" i="2"/>
  <c r="T7" i="2"/>
  <c r="T8" i="2"/>
  <c r="T9" i="2"/>
  <c r="T10" i="2"/>
  <c r="T11" i="2"/>
  <c r="T12" i="2"/>
  <c r="T13" i="2"/>
  <c r="T14" i="2"/>
  <c r="T2" i="2"/>
  <c r="R3" i="2"/>
  <c r="R4" i="2"/>
  <c r="R5" i="2"/>
  <c r="R6" i="2"/>
  <c r="R7" i="2"/>
  <c r="R8" i="2"/>
  <c r="R9" i="2"/>
  <c r="R10" i="2"/>
  <c r="R11" i="2"/>
  <c r="R12" i="2"/>
  <c r="R13" i="2"/>
  <c r="R14" i="2"/>
  <c r="R2" i="2"/>
  <c r="S3" i="2"/>
  <c r="S4" i="2"/>
  <c r="S5" i="2"/>
  <c r="S6" i="2"/>
  <c r="S7" i="2"/>
  <c r="S8" i="2"/>
  <c r="S9" i="2"/>
  <c r="S10" i="2"/>
  <c r="S11" i="2"/>
  <c r="S12" i="2"/>
  <c r="S13" i="2"/>
  <c r="S14" i="2"/>
  <c r="S2" i="2"/>
  <c r="M27" i="1"/>
  <c r="M4" i="1" l="1"/>
  <c r="R4" i="1"/>
  <c r="R5" i="1"/>
  <c r="R7" i="1"/>
  <c r="R8" i="1"/>
  <c r="R10" i="1"/>
  <c r="R11" i="1"/>
  <c r="R15" i="1"/>
  <c r="R16" i="1"/>
  <c r="R13" i="1"/>
  <c r="R14" i="1"/>
  <c r="R27" i="1"/>
  <c r="R30" i="1"/>
  <c r="R28" i="1"/>
  <c r="R18" i="1"/>
  <c r="R19" i="1"/>
  <c r="R20" i="1"/>
  <c r="R21" i="1"/>
  <c r="R22" i="1"/>
  <c r="R23" i="1"/>
  <c r="R24" i="1"/>
  <c r="R25" i="1"/>
  <c r="R26" i="1"/>
  <c r="R29" i="1"/>
  <c r="R43" i="1"/>
  <c r="R44" i="1"/>
  <c r="R48" i="1"/>
  <c r="R31" i="1"/>
  <c r="R32" i="1"/>
  <c r="R33" i="1"/>
  <c r="R34" i="1"/>
  <c r="R56" i="1"/>
  <c r="R36" i="1"/>
  <c r="R37" i="1"/>
  <c r="R38" i="1"/>
  <c r="R39" i="1"/>
  <c r="R55" i="1"/>
  <c r="R41" i="1"/>
  <c r="R42" i="1"/>
  <c r="R57" i="1"/>
  <c r="R58" i="1"/>
  <c r="R45" i="1"/>
  <c r="R59" i="1"/>
  <c r="R47" i="1"/>
  <c r="R49" i="1"/>
  <c r="R50" i="1"/>
  <c r="R51" i="1"/>
  <c r="R52" i="1"/>
  <c r="R53" i="1"/>
  <c r="R54" i="1"/>
  <c r="M3" i="1" l="1"/>
  <c r="R3" i="1"/>
  <c r="D4" i="3" l="1"/>
  <c r="D3" i="3" l="1"/>
  <c r="G11" i="2" l="1"/>
  <c r="G2" i="2"/>
</calcChain>
</file>

<file path=xl/sharedStrings.xml><?xml version="1.0" encoding="utf-8"?>
<sst xmlns="http://schemas.openxmlformats.org/spreadsheetml/2006/main" count="424" uniqueCount="125">
  <si>
    <t>Sample</t>
  </si>
  <si>
    <t>Core</t>
  </si>
  <si>
    <t>Hole</t>
  </si>
  <si>
    <t>mbsf</t>
  </si>
  <si>
    <t>Prep Date</t>
  </si>
  <si>
    <t>Mastersizer date</t>
  </si>
  <si>
    <t>Coarse sieve date</t>
  </si>
  <si>
    <t>Facies</t>
  </si>
  <si>
    <t>H005</t>
  </si>
  <si>
    <t>H002</t>
  </si>
  <si>
    <t>Depth</t>
  </si>
  <si>
    <t>1CS</t>
  </si>
  <si>
    <t>2CS</t>
  </si>
  <si>
    <t>8CS</t>
  </si>
  <si>
    <t>3CS</t>
  </si>
  <si>
    <t>4CS</t>
  </si>
  <si>
    <t>5CS</t>
  </si>
  <si>
    <t>6CS</t>
  </si>
  <si>
    <t>7CS</t>
  </si>
  <si>
    <t>2FB</t>
  </si>
  <si>
    <t>3FB</t>
  </si>
  <si>
    <t>4FB</t>
  </si>
  <si>
    <t>5FB</t>
  </si>
  <si>
    <t>6FB</t>
  </si>
  <si>
    <t>7FB</t>
  </si>
  <si>
    <t>8FB</t>
  </si>
  <si>
    <t>9FB</t>
  </si>
  <si>
    <t>10FB</t>
  </si>
  <si>
    <t>11FB</t>
  </si>
  <si>
    <t>12FB</t>
  </si>
  <si>
    <t>13FB</t>
  </si>
  <si>
    <t>Top Hydrate</t>
  </si>
  <si>
    <t>Core #</t>
  </si>
  <si>
    <t>Type</t>
  </si>
  <si>
    <t>Tool</t>
  </si>
  <si>
    <t>FB</t>
  </si>
  <si>
    <t>CS</t>
  </si>
  <si>
    <t>1-1</t>
  </si>
  <si>
    <t>2-1</t>
  </si>
  <si>
    <t>4-1</t>
  </si>
  <si>
    <t>1-PF</t>
  </si>
  <si>
    <t>1A-PF</t>
  </si>
  <si>
    <t>1B-PF</t>
  </si>
  <si>
    <t>3A-PF</t>
  </si>
  <si>
    <t>3B-PF</t>
  </si>
  <si>
    <t>CC-PF</t>
  </si>
  <si>
    <t>3-PF</t>
  </si>
  <si>
    <t>2-PF</t>
  </si>
  <si>
    <t>4-PF</t>
  </si>
  <si>
    <t>2-LINER-PF</t>
  </si>
  <si>
    <t>5B-PF</t>
  </si>
  <si>
    <t>5B2-PF</t>
  </si>
  <si>
    <t>5A-PF</t>
  </si>
  <si>
    <t>5A2-PF</t>
  </si>
  <si>
    <t>7-PF</t>
  </si>
  <si>
    <t>TOP-PF</t>
  </si>
  <si>
    <t>2A-PF</t>
  </si>
  <si>
    <t>4A-PF</t>
  </si>
  <si>
    <t>4B-PF</t>
  </si>
  <si>
    <t>2B-PF</t>
  </si>
  <si>
    <t>Paste</t>
  </si>
  <si>
    <t>Semiliquid</t>
  </si>
  <si>
    <t>Liquid</t>
  </si>
  <si>
    <t>1FB-1-1-Dry</t>
  </si>
  <si>
    <t>Hydrometer</t>
  </si>
  <si>
    <t>Laser</t>
  </si>
  <si>
    <t>Sand</t>
  </si>
  <si>
    <t>Silt</t>
  </si>
  <si>
    <t>Clay</t>
  </si>
  <si>
    <t>1FB-1-1-TOP</t>
  </si>
  <si>
    <t>2-TOPA</t>
  </si>
  <si>
    <t>2-TOPB</t>
  </si>
  <si>
    <t>1-TOP</t>
  </si>
  <si>
    <t>3-1</t>
  </si>
  <si>
    <t>1-TOPA</t>
  </si>
  <si>
    <t>1-TOPB</t>
  </si>
  <si>
    <t>1</t>
  </si>
  <si>
    <t>UT/Geotek</t>
  </si>
  <si>
    <t>GT</t>
  </si>
  <si>
    <t>UT</t>
  </si>
  <si>
    <t>Comments</t>
  </si>
  <si>
    <t>Oven-dried prior to hydrometer</t>
  </si>
  <si>
    <t>4FB-3-1-2</t>
  </si>
  <si>
    <t>9FB-4-1</t>
  </si>
  <si>
    <t>Completed Date</t>
  </si>
  <si>
    <t>% Sand</t>
  </si>
  <si>
    <t>% Silt</t>
  </si>
  <si>
    <t>% Clay</t>
  </si>
  <si>
    <t>D 0.50 (um)</t>
  </si>
  <si>
    <t>FBSF</t>
  </si>
  <si>
    <t>MBSF</t>
  </si>
  <si>
    <t>FBRF</t>
  </si>
  <si>
    <t>MBRF</t>
  </si>
  <si>
    <t>Needs Updating</t>
  </si>
  <si>
    <t>Quant Degas</t>
  </si>
  <si>
    <t>Total Methane (L)</t>
  </si>
  <si>
    <t>Sh</t>
  </si>
  <si>
    <t>Degas duration (hr)</t>
  </si>
  <si>
    <t>Initial experiment, oven-dried prior</t>
  </si>
  <si>
    <t>Need to wet-sieve sand again, a lower sand and higher fines % will move the sieve data clsoer to the curve</t>
  </si>
  <si>
    <t>salinity (psu)</t>
  </si>
  <si>
    <t>um</t>
  </si>
  <si>
    <t>phi</t>
  </si>
  <si>
    <t>mm</t>
  </si>
  <si>
    <t>D 0.95</t>
  </si>
  <si>
    <t>D 0.84</t>
  </si>
  <si>
    <t>D 0.16</t>
  </si>
  <si>
    <t>D 0.05</t>
  </si>
  <si>
    <t>D 0.95 phi</t>
  </si>
  <si>
    <t>Sorting Value</t>
  </si>
  <si>
    <t>7FB-1</t>
  </si>
  <si>
    <t>3FB-2</t>
  </si>
  <si>
    <t>&lt;-- check this</t>
  </si>
  <si>
    <t>Disag</t>
  </si>
  <si>
    <t>Center</t>
  </si>
  <si>
    <t>Core depth (m)</t>
  </si>
  <si>
    <t>5</t>
  </si>
  <si>
    <t>4</t>
  </si>
  <si>
    <t>?</t>
  </si>
  <si>
    <t>2</t>
  </si>
  <si>
    <t>84-16</t>
  </si>
  <si>
    <t>95-5</t>
  </si>
  <si>
    <t>mean</t>
  </si>
  <si>
    <t>Dry sed mass</t>
  </si>
  <si>
    <t>% Sand - Sieve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</si>
</sst>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49" fontId="0" fillId="0" borderId="0" xfId="0" applyNumberFormat="1"/>
    <xf numFmtId="16" fontId="0" fillId="0" borderId="0" xfId="0" applyNumberFormat="1"/>
    <xf numFmtId="0" fontId="0" fillId="4" borderId="0" xfId="0" applyFill="1"/>
    <xf numFmtId="0" fontId="0" fillId="7" borderId="0" xfId="0" applyFill="1"/>
    <xf numFmtId="0" fontId="0" fillId="6" borderId="0" xfId="0" applyFill="1"/>
    <xf numFmtId="0" fontId="0" fillId="8" borderId="0" xfId="0" applyFill="1"/>
    <xf numFmtId="0" fontId="0" fillId="5" borderId="0" xfId="0" applyFill="1"/>
    <xf numFmtId="0" fontId="0" fillId="9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Facies v Depth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Data!$F$3:$F$49</c:f>
              <c:numCache>
                <c:formatCode>General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2.5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2.5</c:v>
                </c:pt>
                <c:pt idx="16">
                  <c:v>2</c:v>
                </c:pt>
              </c:numCache>
            </c:numRef>
          </c:xVal>
          <c:yVal>
            <c:numRef>
              <c:f>Data!$H$3:$H$49</c:f>
              <c:numCache>
                <c:formatCode>General</c:formatCode>
                <c:ptCount val="17"/>
                <c:pt idx="0">
                  <c:v>282.5496</c:v>
                </c:pt>
                <c:pt idx="1">
                  <c:v>282.5496</c:v>
                </c:pt>
                <c:pt idx="2">
                  <c:v>283.24959999999999</c:v>
                </c:pt>
                <c:pt idx="3">
                  <c:v>283.24959999999999</c:v>
                </c:pt>
                <c:pt idx="4">
                  <c:v>284.2996</c:v>
                </c:pt>
                <c:pt idx="5">
                  <c:v>415.44240000000002</c:v>
                </c:pt>
                <c:pt idx="6">
                  <c:v>415.44240000000002</c:v>
                </c:pt>
                <c:pt idx="7">
                  <c:v>419.74040000000002</c:v>
                </c:pt>
                <c:pt idx="8">
                  <c:v>419.94040000000001</c:v>
                </c:pt>
                <c:pt idx="9">
                  <c:v>424.48840000000001</c:v>
                </c:pt>
                <c:pt idx="10">
                  <c:v>421.78840000000002</c:v>
                </c:pt>
                <c:pt idx="11">
                  <c:v>421.98840000000001</c:v>
                </c:pt>
                <c:pt idx="12">
                  <c:v>422.03840000000002</c:v>
                </c:pt>
                <c:pt idx="13">
                  <c:v>422.13840000000005</c:v>
                </c:pt>
                <c:pt idx="14">
                  <c:v>430.78240000000005</c:v>
                </c:pt>
                <c:pt idx="15">
                  <c:v>431.08240000000001</c:v>
                </c:pt>
                <c:pt idx="16">
                  <c:v>432.53240000000005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CE-41B6-8641-95D9BB1CE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93560"/>
        <c:axId val="419163584"/>
      </c:scatterChart>
      <c:valAx>
        <c:axId val="4699935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163584"/>
        <c:crosses val="autoZero"/>
        <c:crossBetween val="midCat"/>
      </c:valAx>
      <c:valAx>
        <c:axId val="419163584"/>
        <c:scaling>
          <c:orientation val="maxMin"/>
          <c:min val="4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993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Sh v D(0.50)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Data!$V$3:$V$46</c:f>
              <c:numCache>
                <c:formatCode>General</c:formatCode>
                <c:ptCount val="16"/>
                <c:pt idx="0">
                  <c:v>1.9</c:v>
                </c:pt>
                <c:pt idx="1">
                  <c:v>1.9</c:v>
                </c:pt>
                <c:pt idx="2">
                  <c:v>1.2</c:v>
                </c:pt>
                <c:pt idx="3">
                  <c:v>1.1000000000000001</c:v>
                </c:pt>
                <c:pt idx="4">
                  <c:v>1.4</c:v>
                </c:pt>
                <c:pt idx="5">
                  <c:v>1.75</c:v>
                </c:pt>
                <c:pt idx="6">
                  <c:v>1.75</c:v>
                </c:pt>
                <c:pt idx="7">
                  <c:v>4.5999999999999996</c:v>
                </c:pt>
                <c:pt idx="8">
                  <c:v>45</c:v>
                </c:pt>
                <c:pt idx="9">
                  <c:v>15</c:v>
                </c:pt>
                <c:pt idx="10">
                  <c:v>45</c:v>
                </c:pt>
                <c:pt idx="11">
                  <c:v>2.75</c:v>
                </c:pt>
                <c:pt idx="12">
                  <c:v>40</c:v>
                </c:pt>
                <c:pt idx="13">
                  <c:v>40</c:v>
                </c:pt>
                <c:pt idx="14">
                  <c:v>46</c:v>
                </c:pt>
                <c:pt idx="15">
                  <c:v>30</c:v>
                </c:pt>
              </c:numCache>
            </c:numRef>
          </c:xVal>
          <c:yVal>
            <c:numRef>
              <c:f>Data!$AC$3:$AC$46</c:f>
              <c:numCache>
                <c:formatCode>General</c:formatCode>
                <c:ptCount val="16"/>
                <c:pt idx="1">
                  <c:v>1</c:v>
                </c:pt>
                <c:pt idx="2">
                  <c:v>1</c:v>
                </c:pt>
                <c:pt idx="4">
                  <c:v>3</c:v>
                </c:pt>
                <c:pt idx="5">
                  <c:v>3</c:v>
                </c:pt>
                <c:pt idx="8">
                  <c:v>71</c:v>
                </c:pt>
                <c:pt idx="10">
                  <c:v>71</c:v>
                </c:pt>
                <c:pt idx="11">
                  <c:v>18</c:v>
                </c:pt>
                <c:pt idx="13">
                  <c:v>69</c:v>
                </c:pt>
                <c:pt idx="14">
                  <c:v>75</c:v>
                </c:pt>
                <c:pt idx="15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26-44E3-9365-9E1EDF8EDDFE}"/>
            </c:ext>
          </c:extLst>
        </c:ser>
        <c:ser>
          <c:idx val="1"/>
          <c:order val="1"/>
          <c:tx>
            <c:v>Sh v % sand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Data!$Q$3:$Q$46</c:f>
              <c:numCache>
                <c:formatCode>General</c:formatCode>
                <c:ptCount val="16"/>
                <c:pt idx="0">
                  <c:v>3.8</c:v>
                </c:pt>
                <c:pt idx="1">
                  <c:v>2</c:v>
                </c:pt>
                <c:pt idx="2">
                  <c:v>2.2999999999999998</c:v>
                </c:pt>
                <c:pt idx="3">
                  <c:v>0.5</c:v>
                </c:pt>
                <c:pt idx="4">
                  <c:v>0.02</c:v>
                </c:pt>
                <c:pt idx="5">
                  <c:v>4.2</c:v>
                </c:pt>
                <c:pt idx="6">
                  <c:v>4.3</c:v>
                </c:pt>
                <c:pt idx="7">
                  <c:v>6.5</c:v>
                </c:pt>
                <c:pt idx="8">
                  <c:v>28</c:v>
                </c:pt>
                <c:pt idx="9">
                  <c:v>5</c:v>
                </c:pt>
                <c:pt idx="10">
                  <c:v>29</c:v>
                </c:pt>
                <c:pt idx="11">
                  <c:v>3</c:v>
                </c:pt>
                <c:pt idx="12">
                  <c:v>18</c:v>
                </c:pt>
                <c:pt idx="13">
                  <c:v>16</c:v>
                </c:pt>
                <c:pt idx="14">
                  <c:v>25</c:v>
                </c:pt>
                <c:pt idx="15">
                  <c:v>11</c:v>
                </c:pt>
              </c:numCache>
            </c:numRef>
          </c:xVal>
          <c:yVal>
            <c:numRef>
              <c:f>Data!$AC$3:$AC$46</c:f>
              <c:numCache>
                <c:formatCode>General</c:formatCode>
                <c:ptCount val="16"/>
                <c:pt idx="1">
                  <c:v>1</c:v>
                </c:pt>
                <c:pt idx="2">
                  <c:v>1</c:v>
                </c:pt>
                <c:pt idx="4">
                  <c:v>3</c:v>
                </c:pt>
                <c:pt idx="5">
                  <c:v>3</c:v>
                </c:pt>
                <c:pt idx="8">
                  <c:v>71</c:v>
                </c:pt>
                <c:pt idx="10">
                  <c:v>71</c:v>
                </c:pt>
                <c:pt idx="11">
                  <c:v>18</c:v>
                </c:pt>
                <c:pt idx="13">
                  <c:v>69</c:v>
                </c:pt>
                <c:pt idx="14">
                  <c:v>75</c:v>
                </c:pt>
                <c:pt idx="15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26-44E3-9365-9E1EDF8EDDFE}"/>
            </c:ext>
          </c:extLst>
        </c:ser>
        <c:ser>
          <c:idx val="2"/>
          <c:order val="2"/>
          <c:tx>
            <c:v>Sh v % clay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3379921259842522E-2"/>
                  <c:y val="-0.1229986876640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Data!$S$3:$S$46</c:f>
              <c:numCache>
                <c:formatCode>General</c:formatCode>
                <c:ptCount val="16"/>
                <c:pt idx="0">
                  <c:v>51</c:v>
                </c:pt>
                <c:pt idx="1">
                  <c:v>52</c:v>
                </c:pt>
                <c:pt idx="2">
                  <c:v>59</c:v>
                </c:pt>
                <c:pt idx="3">
                  <c:v>60.5</c:v>
                </c:pt>
                <c:pt idx="4">
                  <c:v>56.9</c:v>
                </c:pt>
                <c:pt idx="5">
                  <c:v>53.1</c:v>
                </c:pt>
                <c:pt idx="6">
                  <c:v>53.4</c:v>
                </c:pt>
                <c:pt idx="7">
                  <c:v>38.4</c:v>
                </c:pt>
                <c:pt idx="8">
                  <c:v>5.8</c:v>
                </c:pt>
                <c:pt idx="9">
                  <c:v>29.6</c:v>
                </c:pt>
                <c:pt idx="10">
                  <c:v>2.8</c:v>
                </c:pt>
                <c:pt idx="11">
                  <c:v>46.7</c:v>
                </c:pt>
                <c:pt idx="12">
                  <c:v>4.7</c:v>
                </c:pt>
                <c:pt idx="13">
                  <c:v>4.9000000000000004</c:v>
                </c:pt>
                <c:pt idx="14">
                  <c:v>3.5</c:v>
                </c:pt>
                <c:pt idx="15">
                  <c:v>14.2</c:v>
                </c:pt>
              </c:numCache>
            </c:numRef>
          </c:xVal>
          <c:yVal>
            <c:numRef>
              <c:f>Data!$AC$3:$AC$46</c:f>
              <c:numCache>
                <c:formatCode>General</c:formatCode>
                <c:ptCount val="16"/>
                <c:pt idx="1">
                  <c:v>1</c:v>
                </c:pt>
                <c:pt idx="2">
                  <c:v>1</c:v>
                </c:pt>
                <c:pt idx="4">
                  <c:v>3</c:v>
                </c:pt>
                <c:pt idx="5">
                  <c:v>3</c:v>
                </c:pt>
                <c:pt idx="8">
                  <c:v>71</c:v>
                </c:pt>
                <c:pt idx="10">
                  <c:v>71</c:v>
                </c:pt>
                <c:pt idx="11">
                  <c:v>18</c:v>
                </c:pt>
                <c:pt idx="13">
                  <c:v>69</c:v>
                </c:pt>
                <c:pt idx="14">
                  <c:v>75</c:v>
                </c:pt>
                <c:pt idx="15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26-44E3-9365-9E1EDF8ED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453152"/>
        <c:axId val="563452496"/>
      </c:scatterChart>
      <c:valAx>
        <c:axId val="56345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452496"/>
        <c:crosses val="autoZero"/>
        <c:crossBetween val="midCat"/>
      </c:valAx>
      <c:valAx>
        <c:axId val="56345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453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sand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Data!$Q$11:$Q$57</c:f>
              <c:numCache>
                <c:formatCode>General</c:formatCode>
                <c:ptCount val="14"/>
                <c:pt idx="0">
                  <c:v>4.3</c:v>
                </c:pt>
                <c:pt idx="1">
                  <c:v>6.5</c:v>
                </c:pt>
                <c:pt idx="2">
                  <c:v>28</c:v>
                </c:pt>
                <c:pt idx="3">
                  <c:v>5</c:v>
                </c:pt>
                <c:pt idx="4">
                  <c:v>29</c:v>
                </c:pt>
                <c:pt idx="5">
                  <c:v>3</c:v>
                </c:pt>
                <c:pt idx="6">
                  <c:v>18</c:v>
                </c:pt>
                <c:pt idx="7">
                  <c:v>16</c:v>
                </c:pt>
                <c:pt idx="8">
                  <c:v>25</c:v>
                </c:pt>
                <c:pt idx="9">
                  <c:v>11</c:v>
                </c:pt>
                <c:pt idx="10">
                  <c:v>16</c:v>
                </c:pt>
                <c:pt idx="11">
                  <c:v>24</c:v>
                </c:pt>
                <c:pt idx="12">
                  <c:v>10</c:v>
                </c:pt>
                <c:pt idx="13">
                  <c:v>38</c:v>
                </c:pt>
              </c:numCache>
            </c:numRef>
          </c:xVal>
          <c:yVal>
            <c:numRef>
              <c:f>Data!$H$11:$H$57</c:f>
              <c:numCache>
                <c:formatCode>General</c:formatCode>
                <c:ptCount val="14"/>
                <c:pt idx="0">
                  <c:v>415.44240000000002</c:v>
                </c:pt>
                <c:pt idx="1">
                  <c:v>419.74040000000002</c:v>
                </c:pt>
                <c:pt idx="2">
                  <c:v>419.94040000000001</c:v>
                </c:pt>
                <c:pt idx="3">
                  <c:v>424.48840000000001</c:v>
                </c:pt>
                <c:pt idx="4">
                  <c:v>421.78840000000002</c:v>
                </c:pt>
                <c:pt idx="5">
                  <c:v>421.98840000000001</c:v>
                </c:pt>
                <c:pt idx="6">
                  <c:v>422.03840000000002</c:v>
                </c:pt>
                <c:pt idx="7">
                  <c:v>422.13840000000005</c:v>
                </c:pt>
                <c:pt idx="8">
                  <c:v>430.78240000000005</c:v>
                </c:pt>
                <c:pt idx="9">
                  <c:v>431.08240000000001</c:v>
                </c:pt>
                <c:pt idx="10">
                  <c:v>432.53240000000005</c:v>
                </c:pt>
                <c:pt idx="11">
                  <c:v>437.57840000000004</c:v>
                </c:pt>
                <c:pt idx="12">
                  <c:v>439.72840000000002</c:v>
                </c:pt>
                <c:pt idx="13">
                  <c:v>440.02640000000002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21-4C47-A7E9-74FB42165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673112"/>
        <c:axId val="482677704"/>
      </c:scatterChart>
      <c:valAx>
        <c:axId val="482673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677704"/>
        <c:crosses val="autoZero"/>
        <c:crossBetween val="midCat"/>
      </c:valAx>
      <c:valAx>
        <c:axId val="482677704"/>
        <c:scaling>
          <c:orientation val="maxMin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673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3981450</xdr:colOff>
      <xdr:row>3</xdr:row>
      <xdr:rowOff>109537</xdr:rowOff>
    </xdr:from>
    <xdr:to>
      <xdr:col>46</xdr:col>
      <xdr:colOff>9525</xdr:colOff>
      <xdr:row>27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</xdr:colOff>
      <xdr:row>67</xdr:row>
      <xdr:rowOff>28581</xdr:rowOff>
    </xdr:from>
    <xdr:to>
      <xdr:col>23</xdr:col>
      <xdr:colOff>104775</xdr:colOff>
      <xdr:row>81</xdr:row>
      <xdr:rowOff>104781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190500</xdr:colOff>
      <xdr:row>66</xdr:row>
      <xdr:rowOff>66674</xdr:rowOff>
    </xdr:from>
    <xdr:to>
      <xdr:col>8</xdr:col>
      <xdr:colOff>552450</xdr:colOff>
      <xdr:row>88</xdr:row>
      <xdr:rowOff>171449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9524</xdr:rowOff>
    </xdr:from>
    <xdr:to>
      <xdr:col>14</xdr:col>
      <xdr:colOff>19050</xdr:colOff>
      <xdr:row>23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0024"/>
          <a:ext cx="7934325" cy="41814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60"/>
  <sheetViews>
    <sheetView tabSelected="1" workbookViewId="0">
      <pane ySplit="2" topLeftCell="A3" activePane="bottomLeft" state="frozen"/>
      <selection pane="bottomLeft" activeCell="Z7" sqref="Z7"/>
    </sheetView>
  </sheetViews>
  <sheetFormatPr defaultRowHeight="15" x14ac:dyDescent="0.25"/>
  <cols>
    <col min="1" max="2" width="9.140625" customWidth="1"/>
    <col min="3" max="3" width="5.140625" bestFit="1" customWidth="1"/>
    <col min="4" max="4" width="4.85546875" bestFit="1" customWidth="1"/>
    <col min="5" max="5" width="9.140625" style="4"/>
    <col min="6" max="6" width="6.85546875" customWidth="1"/>
    <col min="7" max="7" width="13.140625" bestFit="1" customWidth="1"/>
    <col min="8" max="8" width="8.42578125" bestFit="1" customWidth="1"/>
    <col min="9" max="9" width="8.42578125" customWidth="1"/>
    <col min="10" max="10" width="10.7109375" bestFit="1" customWidth="1"/>
    <col min="11" max="11" width="15.85546875" hidden="1" customWidth="1"/>
    <col min="12" max="15" width="11.7109375" hidden="1" customWidth="1"/>
    <col min="16" max="16" width="15.5703125" bestFit="1" customWidth="1"/>
    <col min="17" max="17" width="10.7109375" bestFit="1" customWidth="1"/>
    <col min="18" max="24" width="10.7109375" customWidth="1"/>
    <col min="25" max="25" width="14.140625" customWidth="1"/>
    <col min="26" max="26" width="11.7109375" customWidth="1"/>
    <col min="27" max="27" width="11.5703125" customWidth="1"/>
    <col min="28" max="28" width="11.42578125" bestFit="1" customWidth="1"/>
    <col min="29" max="30" width="11.42578125" customWidth="1"/>
    <col min="32" max="32" width="90.28515625" customWidth="1"/>
  </cols>
  <sheetData>
    <row r="1" spans="1:32" x14ac:dyDescent="0.25">
      <c r="H1" t="s">
        <v>114</v>
      </c>
      <c r="K1" s="13" t="s">
        <v>65</v>
      </c>
      <c r="L1" s="13"/>
      <c r="M1" s="13"/>
      <c r="N1" s="13"/>
      <c r="O1" s="13"/>
      <c r="P1" s="14" t="s">
        <v>64</v>
      </c>
      <c r="Q1" s="14"/>
      <c r="R1" s="14"/>
      <c r="S1" s="14"/>
      <c r="T1" s="14"/>
      <c r="U1" s="14"/>
      <c r="V1" s="14"/>
      <c r="W1" s="14"/>
      <c r="X1" s="14"/>
      <c r="Y1" s="14"/>
      <c r="Z1" s="12"/>
      <c r="AB1" s="15" t="s">
        <v>94</v>
      </c>
      <c r="AC1" s="15"/>
      <c r="AD1" s="15"/>
    </row>
    <row r="2" spans="1:32" x14ac:dyDescent="0.25">
      <c r="A2" t="s">
        <v>77</v>
      </c>
      <c r="B2" t="s">
        <v>2</v>
      </c>
      <c r="C2" t="s">
        <v>1</v>
      </c>
      <c r="D2" t="s">
        <v>34</v>
      </c>
      <c r="E2" s="4" t="s">
        <v>0</v>
      </c>
      <c r="F2" t="s">
        <v>7</v>
      </c>
      <c r="G2" t="s">
        <v>115</v>
      </c>
      <c r="H2" t="s">
        <v>3</v>
      </c>
      <c r="I2" t="s">
        <v>33</v>
      </c>
      <c r="J2" t="s">
        <v>4</v>
      </c>
      <c r="K2" t="s">
        <v>5</v>
      </c>
      <c r="L2" t="s">
        <v>85</v>
      </c>
      <c r="M2" t="s">
        <v>86</v>
      </c>
      <c r="N2" t="s">
        <v>87</v>
      </c>
      <c r="O2" t="s">
        <v>88</v>
      </c>
      <c r="P2" t="s">
        <v>84</v>
      </c>
      <c r="Q2" t="s">
        <v>85</v>
      </c>
      <c r="R2" t="s">
        <v>86</v>
      </c>
      <c r="S2" t="s">
        <v>87</v>
      </c>
      <c r="T2" t="s">
        <v>104</v>
      </c>
      <c r="U2" t="s">
        <v>105</v>
      </c>
      <c r="V2" t="s">
        <v>88</v>
      </c>
      <c r="W2" t="s">
        <v>106</v>
      </c>
      <c r="X2" t="s">
        <v>107</v>
      </c>
      <c r="Y2" t="s">
        <v>124</v>
      </c>
      <c r="Z2" t="s">
        <v>123</v>
      </c>
      <c r="AA2" t="s">
        <v>6</v>
      </c>
      <c r="AB2" t="s">
        <v>95</v>
      </c>
      <c r="AC2" t="s">
        <v>96</v>
      </c>
      <c r="AD2" t="s">
        <v>97</v>
      </c>
      <c r="AE2" t="s">
        <v>100</v>
      </c>
      <c r="AF2" t="s">
        <v>80</v>
      </c>
    </row>
    <row r="3" spans="1:32" x14ac:dyDescent="0.25">
      <c r="A3" t="s">
        <v>79</v>
      </c>
      <c r="B3" t="s">
        <v>8</v>
      </c>
      <c r="C3">
        <v>1</v>
      </c>
      <c r="D3" t="s">
        <v>35</v>
      </c>
      <c r="E3" s="4" t="s">
        <v>37</v>
      </c>
      <c r="F3">
        <v>1</v>
      </c>
      <c r="G3">
        <v>0</v>
      </c>
      <c r="H3">
        <f>G3+'Core Depths'!$C$1</f>
        <v>282.5496</v>
      </c>
      <c r="I3" t="s">
        <v>1</v>
      </c>
      <c r="J3" s="1">
        <v>42948</v>
      </c>
      <c r="K3" s="5">
        <v>42968</v>
      </c>
      <c r="L3">
        <v>0</v>
      </c>
      <c r="M3">
        <f>100-L3-N3</f>
        <v>67.7</v>
      </c>
      <c r="N3">
        <v>32.299999999999997</v>
      </c>
      <c r="O3">
        <v>3.5</v>
      </c>
      <c r="P3" s="1">
        <v>43014</v>
      </c>
      <c r="Q3">
        <v>3.8</v>
      </c>
      <c r="R3">
        <f>100-(Q3+S3)</f>
        <v>45.2</v>
      </c>
      <c r="S3">
        <v>51</v>
      </c>
      <c r="V3">
        <v>1.9</v>
      </c>
      <c r="Y3">
        <v>0.13</v>
      </c>
      <c r="Z3">
        <v>31.6</v>
      </c>
      <c r="AF3" t="s">
        <v>81</v>
      </c>
    </row>
    <row r="4" spans="1:32" x14ac:dyDescent="0.25">
      <c r="A4" t="s">
        <v>79</v>
      </c>
      <c r="B4" t="s">
        <v>8</v>
      </c>
      <c r="C4">
        <v>1</v>
      </c>
      <c r="D4" t="s">
        <v>35</v>
      </c>
      <c r="E4" s="4" t="s">
        <v>72</v>
      </c>
      <c r="F4">
        <v>0</v>
      </c>
      <c r="G4">
        <v>0</v>
      </c>
      <c r="H4">
        <f>G4+'Core Depths'!$C$1</f>
        <v>282.5496</v>
      </c>
      <c r="I4" t="s">
        <v>1</v>
      </c>
      <c r="J4" s="1">
        <v>42974</v>
      </c>
      <c r="K4" s="5">
        <v>42976</v>
      </c>
      <c r="L4">
        <v>0</v>
      </c>
      <c r="M4">
        <f>100-L4-N4</f>
        <v>69</v>
      </c>
      <c r="N4">
        <v>31</v>
      </c>
      <c r="O4">
        <v>3.6</v>
      </c>
      <c r="P4" s="1">
        <v>43014</v>
      </c>
      <c r="Q4">
        <v>2</v>
      </c>
      <c r="R4">
        <f>100-(Q4+S4)</f>
        <v>46</v>
      </c>
      <c r="S4">
        <v>52</v>
      </c>
      <c r="V4">
        <v>1.9</v>
      </c>
      <c r="Y4">
        <v>0.16</v>
      </c>
      <c r="Z4">
        <v>36.700000000000003</v>
      </c>
      <c r="AB4">
        <v>0.67</v>
      </c>
      <c r="AC4">
        <v>1</v>
      </c>
      <c r="AD4">
        <v>4.9000000000000004</v>
      </c>
    </row>
    <row r="5" spans="1:32" x14ac:dyDescent="0.25">
      <c r="A5" t="s">
        <v>79</v>
      </c>
      <c r="B5" t="s">
        <v>8</v>
      </c>
      <c r="C5">
        <v>1</v>
      </c>
      <c r="D5" t="s">
        <v>35</v>
      </c>
      <c r="E5" s="4" t="s">
        <v>70</v>
      </c>
      <c r="F5">
        <v>0</v>
      </c>
      <c r="G5">
        <v>0.7</v>
      </c>
      <c r="H5">
        <f>G5+'Core Depths'!$C$1</f>
        <v>283.24959999999999</v>
      </c>
      <c r="I5" t="s">
        <v>1</v>
      </c>
      <c r="J5" s="1">
        <v>42974</v>
      </c>
      <c r="K5" s="5">
        <v>42976</v>
      </c>
      <c r="L5">
        <v>0</v>
      </c>
      <c r="M5">
        <f>100-L5-N5</f>
        <v>68.3</v>
      </c>
      <c r="N5">
        <v>31.7</v>
      </c>
      <c r="O5">
        <v>3.51</v>
      </c>
      <c r="P5" s="5">
        <v>43014</v>
      </c>
      <c r="Q5">
        <v>2.2999999999999998</v>
      </c>
      <c r="R5">
        <f>100-(Q5+S5)</f>
        <v>38.700000000000003</v>
      </c>
      <c r="S5">
        <v>59</v>
      </c>
      <c r="V5">
        <v>1.2</v>
      </c>
      <c r="Y5">
        <v>0.08</v>
      </c>
      <c r="Z5">
        <v>38.68</v>
      </c>
      <c r="AB5">
        <v>1.38</v>
      </c>
      <c r="AC5">
        <v>1</v>
      </c>
      <c r="AD5">
        <v>4.2</v>
      </c>
    </row>
    <row r="6" spans="1:32" x14ac:dyDescent="0.25">
      <c r="A6" t="s">
        <v>79</v>
      </c>
      <c r="B6" t="s">
        <v>8</v>
      </c>
      <c r="C6">
        <v>1</v>
      </c>
      <c r="D6" t="s">
        <v>35</v>
      </c>
      <c r="E6" s="4" t="s">
        <v>71</v>
      </c>
      <c r="F6">
        <v>0</v>
      </c>
      <c r="G6">
        <v>0.7</v>
      </c>
      <c r="H6">
        <f>G6+'Core Depths'!$C$1</f>
        <v>283.24959999999999</v>
      </c>
      <c r="I6" t="s">
        <v>1</v>
      </c>
      <c r="J6" s="1">
        <v>42974</v>
      </c>
      <c r="K6" s="5">
        <v>42976</v>
      </c>
      <c r="L6">
        <v>7.0000000000000007E-2</v>
      </c>
      <c r="M6">
        <f>100-L6-N6</f>
        <v>68.800000000000011</v>
      </c>
      <c r="N6">
        <v>31.13</v>
      </c>
      <c r="O6">
        <v>3.61</v>
      </c>
      <c r="P6" s="5">
        <v>43014</v>
      </c>
      <c r="Q6">
        <v>0.5</v>
      </c>
      <c r="R6">
        <f>100-(Q6+S6)</f>
        <v>39</v>
      </c>
      <c r="S6">
        <v>60.5</v>
      </c>
      <c r="V6">
        <v>1.1000000000000001</v>
      </c>
      <c r="Y6">
        <v>0.08</v>
      </c>
      <c r="Z6">
        <v>39.020000000000003</v>
      </c>
    </row>
    <row r="7" spans="1:32" x14ac:dyDescent="0.25">
      <c r="A7" t="s">
        <v>79</v>
      </c>
      <c r="B7" t="s">
        <v>8</v>
      </c>
      <c r="C7">
        <v>1</v>
      </c>
      <c r="D7" t="s">
        <v>35</v>
      </c>
      <c r="E7" s="4" t="s">
        <v>73</v>
      </c>
      <c r="F7">
        <v>1</v>
      </c>
      <c r="G7">
        <v>1.75</v>
      </c>
      <c r="H7">
        <f>G7+'Core Depths'!$C$1</f>
        <v>284.2996</v>
      </c>
      <c r="I7" t="s">
        <v>1</v>
      </c>
      <c r="J7" s="1">
        <v>42974</v>
      </c>
      <c r="K7" s="5">
        <v>42976</v>
      </c>
      <c r="L7">
        <v>0.03</v>
      </c>
      <c r="M7">
        <f>100-L7-N7</f>
        <v>68.47</v>
      </c>
      <c r="N7">
        <v>31.5</v>
      </c>
      <c r="O7">
        <v>3.61</v>
      </c>
      <c r="P7" s="1">
        <v>43010</v>
      </c>
      <c r="Q7">
        <v>0.02</v>
      </c>
      <c r="R7">
        <f>100-(Q7+S7)</f>
        <v>43.08</v>
      </c>
      <c r="S7">
        <v>56.9</v>
      </c>
      <c r="V7">
        <v>1.4</v>
      </c>
      <c r="Y7">
        <v>0.32</v>
      </c>
      <c r="Z7">
        <v>47.51</v>
      </c>
      <c r="AB7">
        <v>0.72</v>
      </c>
      <c r="AC7">
        <v>3</v>
      </c>
      <c r="AD7">
        <v>3.9</v>
      </c>
      <c r="AE7">
        <v>28</v>
      </c>
    </row>
    <row r="8" spans="1:32" hidden="1" x14ac:dyDescent="0.25">
      <c r="A8" t="s">
        <v>78</v>
      </c>
      <c r="B8" t="s">
        <v>8</v>
      </c>
      <c r="C8">
        <v>1</v>
      </c>
      <c r="D8" t="s">
        <v>35</v>
      </c>
      <c r="E8" s="4" t="s">
        <v>46</v>
      </c>
      <c r="F8">
        <v>1</v>
      </c>
      <c r="H8">
        <f>G8+'Core Depths'!$C$1</f>
        <v>282.5496</v>
      </c>
      <c r="I8" t="s">
        <v>60</v>
      </c>
      <c r="J8" s="1">
        <v>42885</v>
      </c>
      <c r="K8" s="1">
        <v>42887</v>
      </c>
      <c r="L8">
        <v>0</v>
      </c>
      <c r="R8">
        <f>100-(Q8+S8)</f>
        <v>100</v>
      </c>
    </row>
    <row r="9" spans="1:32" hidden="1" x14ac:dyDescent="0.25">
      <c r="A9" t="s">
        <v>79</v>
      </c>
      <c r="B9" t="s">
        <v>9</v>
      </c>
      <c r="C9">
        <v>1</v>
      </c>
      <c r="D9" t="s">
        <v>36</v>
      </c>
      <c r="E9" s="4" t="s">
        <v>76</v>
      </c>
      <c r="F9">
        <v>4</v>
      </c>
      <c r="H9">
        <f>('Core Depths'!B1+'Core Depths'!B2)/2</f>
        <v>410.8682</v>
      </c>
      <c r="I9" t="s">
        <v>113</v>
      </c>
      <c r="J9" s="1">
        <v>43009</v>
      </c>
      <c r="P9" s="1">
        <v>43067</v>
      </c>
      <c r="Q9">
        <v>1.2</v>
      </c>
      <c r="R9">
        <f>100-(Q9+S9)</f>
        <v>50.699999999999996</v>
      </c>
      <c r="S9">
        <v>48.1</v>
      </c>
      <c r="T9">
        <v>42</v>
      </c>
      <c r="U9">
        <v>20.5</v>
      </c>
      <c r="V9">
        <v>2.2999999999999998</v>
      </c>
      <c r="W9">
        <v>0.2</v>
      </c>
      <c r="X9">
        <v>0.12</v>
      </c>
      <c r="Y9">
        <v>0.99</v>
      </c>
      <c r="Z9">
        <v>40.53</v>
      </c>
    </row>
    <row r="10" spans="1:32" x14ac:dyDescent="0.25">
      <c r="A10" t="s">
        <v>79</v>
      </c>
      <c r="B10" t="s">
        <v>8</v>
      </c>
      <c r="C10">
        <v>2</v>
      </c>
      <c r="D10" t="s">
        <v>35</v>
      </c>
      <c r="E10" s="4" t="s">
        <v>74</v>
      </c>
      <c r="F10">
        <v>0</v>
      </c>
      <c r="G10">
        <v>0</v>
      </c>
      <c r="H10">
        <f>G10+'Core Depths'!$C$2</f>
        <v>415.44240000000002</v>
      </c>
      <c r="I10" t="s">
        <v>1</v>
      </c>
      <c r="J10" s="1">
        <v>42974</v>
      </c>
      <c r="K10" s="5">
        <v>42976</v>
      </c>
      <c r="L10">
        <v>4.9800000000000004</v>
      </c>
      <c r="M10">
        <f>100-L10-N10</f>
        <v>66.789999999999992</v>
      </c>
      <c r="N10">
        <v>28.23</v>
      </c>
      <c r="O10">
        <v>4.5999999999999996</v>
      </c>
      <c r="P10" s="5">
        <v>43014</v>
      </c>
      <c r="Q10">
        <v>4.2</v>
      </c>
      <c r="R10">
        <f>100-(Q10+S10)</f>
        <v>42.699999999999996</v>
      </c>
      <c r="S10">
        <v>53.1</v>
      </c>
      <c r="V10">
        <v>1.75</v>
      </c>
      <c r="Y10">
        <v>4.1900000000000004</v>
      </c>
      <c r="Z10">
        <v>39.58</v>
      </c>
      <c r="AB10">
        <v>0.63</v>
      </c>
      <c r="AC10">
        <v>3</v>
      </c>
      <c r="AD10">
        <v>2.6</v>
      </c>
    </row>
    <row r="11" spans="1:32" x14ac:dyDescent="0.25">
      <c r="A11" t="s">
        <v>79</v>
      </c>
      <c r="B11" t="s">
        <v>8</v>
      </c>
      <c r="C11">
        <v>2</v>
      </c>
      <c r="D11" t="s">
        <v>35</v>
      </c>
      <c r="E11" s="4" t="s">
        <v>75</v>
      </c>
      <c r="F11">
        <v>0</v>
      </c>
      <c r="G11">
        <v>0</v>
      </c>
      <c r="H11">
        <f>G11+'Core Depths'!$C$2</f>
        <v>415.44240000000002</v>
      </c>
      <c r="I11" t="s">
        <v>1</v>
      </c>
      <c r="J11" s="1">
        <v>42974</v>
      </c>
      <c r="K11" s="5">
        <v>42976</v>
      </c>
      <c r="L11">
        <v>15.82</v>
      </c>
      <c r="M11">
        <f>100-L11-N11</f>
        <v>61.010000000000005</v>
      </c>
      <c r="N11">
        <v>23.17</v>
      </c>
      <c r="O11">
        <v>7.27</v>
      </c>
      <c r="P11" s="5">
        <v>43014</v>
      </c>
      <c r="Q11">
        <v>4.3</v>
      </c>
      <c r="R11">
        <f>100-(Q11+S11)</f>
        <v>42.300000000000004</v>
      </c>
      <c r="S11">
        <v>53.4</v>
      </c>
      <c r="V11">
        <v>1.75</v>
      </c>
      <c r="Y11">
        <v>4.4000000000000004</v>
      </c>
      <c r="Z11">
        <v>39.36</v>
      </c>
    </row>
    <row r="12" spans="1:32" hidden="1" x14ac:dyDescent="0.25">
      <c r="A12" t="s">
        <v>79</v>
      </c>
      <c r="B12" t="s">
        <v>9</v>
      </c>
      <c r="C12">
        <v>3</v>
      </c>
      <c r="D12" t="s">
        <v>36</v>
      </c>
      <c r="E12" s="4" t="s">
        <v>76</v>
      </c>
      <c r="F12">
        <v>2</v>
      </c>
      <c r="G12">
        <v>0</v>
      </c>
      <c r="H12">
        <f>('Core Depths'!B3+'Core Depths'!B4)/2</f>
        <v>416.96519999999998</v>
      </c>
      <c r="I12" t="s">
        <v>113</v>
      </c>
      <c r="J12" s="1">
        <v>43006</v>
      </c>
      <c r="K12" s="1">
        <v>43009</v>
      </c>
      <c r="L12">
        <v>34.659999999999997</v>
      </c>
      <c r="P12" s="1">
        <v>43056</v>
      </c>
      <c r="Q12">
        <v>18</v>
      </c>
      <c r="R12">
        <f>100-(Q12+S12)</f>
        <v>73.5</v>
      </c>
      <c r="S12">
        <v>8.5</v>
      </c>
      <c r="T12">
        <v>150</v>
      </c>
      <c r="U12">
        <v>62</v>
      </c>
      <c r="V12">
        <v>38</v>
      </c>
      <c r="W12">
        <v>16</v>
      </c>
      <c r="X12">
        <v>0.5</v>
      </c>
      <c r="Y12">
        <v>15.08</v>
      </c>
    </row>
    <row r="13" spans="1:32" hidden="1" x14ac:dyDescent="0.25">
      <c r="A13" t="s">
        <v>78</v>
      </c>
      <c r="B13" t="s">
        <v>8</v>
      </c>
      <c r="C13">
        <v>3</v>
      </c>
      <c r="D13" t="s">
        <v>35</v>
      </c>
      <c r="E13" s="4" t="s">
        <v>47</v>
      </c>
      <c r="F13">
        <v>3</v>
      </c>
      <c r="H13">
        <f>G13+'Core Depths'!$C$3</f>
        <v>418.49040000000002</v>
      </c>
      <c r="I13" t="s">
        <v>60</v>
      </c>
      <c r="J13" s="1">
        <v>42885</v>
      </c>
      <c r="K13" s="1">
        <v>42887</v>
      </c>
      <c r="L13">
        <v>16.529161999999999</v>
      </c>
      <c r="R13">
        <f>100-(Q13+S13)</f>
        <v>100</v>
      </c>
    </row>
    <row r="14" spans="1:32" hidden="1" x14ac:dyDescent="0.25">
      <c r="A14" t="s">
        <v>78</v>
      </c>
      <c r="B14" t="s">
        <v>8</v>
      </c>
      <c r="C14">
        <v>3</v>
      </c>
      <c r="D14" t="s">
        <v>35</v>
      </c>
      <c r="E14" s="4" t="s">
        <v>46</v>
      </c>
      <c r="F14">
        <v>2</v>
      </c>
      <c r="H14">
        <f>G14+'Core Depths'!$C$3</f>
        <v>418.49040000000002</v>
      </c>
      <c r="I14" t="s">
        <v>61</v>
      </c>
      <c r="J14" s="1">
        <v>42885</v>
      </c>
      <c r="K14" s="1">
        <v>42887</v>
      </c>
      <c r="L14">
        <v>37.012131000000004</v>
      </c>
      <c r="R14">
        <f>100-(Q14+S14)</f>
        <v>100</v>
      </c>
    </row>
    <row r="15" spans="1:32" x14ac:dyDescent="0.25">
      <c r="A15" t="s">
        <v>79</v>
      </c>
      <c r="B15" t="s">
        <v>8</v>
      </c>
      <c r="C15">
        <v>3</v>
      </c>
      <c r="D15" t="s">
        <v>35</v>
      </c>
      <c r="E15" s="4" t="s">
        <v>38</v>
      </c>
      <c r="F15">
        <v>3</v>
      </c>
      <c r="G15">
        <v>1.25</v>
      </c>
      <c r="H15">
        <f>G15+'Core Depths'!$C$3</f>
        <v>419.74040000000002</v>
      </c>
      <c r="I15" t="s">
        <v>1</v>
      </c>
      <c r="J15" s="1">
        <v>42948</v>
      </c>
      <c r="K15" s="5">
        <v>42968</v>
      </c>
      <c r="L15">
        <v>6.63</v>
      </c>
      <c r="M15">
        <f>100-L15-N15</f>
        <v>71.540000000000006</v>
      </c>
      <c r="N15">
        <v>21.83</v>
      </c>
      <c r="O15">
        <v>7.46</v>
      </c>
      <c r="P15" s="5">
        <v>43014</v>
      </c>
      <c r="Q15">
        <v>6.5</v>
      </c>
      <c r="R15">
        <f>100-(Q15+S15)</f>
        <v>55.1</v>
      </c>
      <c r="S15">
        <v>38.4</v>
      </c>
      <c r="V15">
        <v>4.5999999999999996</v>
      </c>
      <c r="Y15">
        <v>1.69</v>
      </c>
      <c r="Z15">
        <v>38.96</v>
      </c>
    </row>
    <row r="16" spans="1:32" x14ac:dyDescent="0.25">
      <c r="A16" t="s">
        <v>79</v>
      </c>
      <c r="B16" t="s">
        <v>8</v>
      </c>
      <c r="C16">
        <v>3</v>
      </c>
      <c r="D16" t="s">
        <v>35</v>
      </c>
      <c r="E16" s="4" t="s">
        <v>73</v>
      </c>
      <c r="F16">
        <v>2</v>
      </c>
      <c r="G16">
        <v>1.45</v>
      </c>
      <c r="H16">
        <f>G16+'Core Depths'!$C$3</f>
        <v>419.94040000000001</v>
      </c>
      <c r="I16" t="s">
        <v>1</v>
      </c>
      <c r="J16" s="1">
        <v>42974</v>
      </c>
      <c r="K16" s="5">
        <v>42976</v>
      </c>
      <c r="L16">
        <v>42.62</v>
      </c>
      <c r="M16">
        <f>100-L16-N16</f>
        <v>55.14</v>
      </c>
      <c r="N16">
        <v>2.2400000000000002</v>
      </c>
      <c r="O16">
        <v>57.4</v>
      </c>
      <c r="P16" s="1">
        <v>43018</v>
      </c>
      <c r="Q16">
        <v>28</v>
      </c>
      <c r="R16">
        <f>100-(Q16+S16)</f>
        <v>66.2</v>
      </c>
      <c r="S16">
        <v>5.8</v>
      </c>
      <c r="V16">
        <v>45</v>
      </c>
      <c r="Y16">
        <v>28.62</v>
      </c>
      <c r="Z16">
        <v>54.89</v>
      </c>
      <c r="AB16">
        <v>25.03</v>
      </c>
      <c r="AC16">
        <v>71</v>
      </c>
      <c r="AD16">
        <v>16.5</v>
      </c>
    </row>
    <row r="17" spans="1:32" x14ac:dyDescent="0.25">
      <c r="A17" t="s">
        <v>79</v>
      </c>
      <c r="B17" t="s">
        <v>8</v>
      </c>
      <c r="C17">
        <v>4</v>
      </c>
      <c r="D17" t="s">
        <v>35</v>
      </c>
      <c r="E17" s="4" t="s">
        <v>76</v>
      </c>
      <c r="F17">
        <v>2.5</v>
      </c>
      <c r="G17">
        <v>7.0000000000000007E-2</v>
      </c>
      <c r="H17">
        <f>'Core Depths'!C4+Data!G56</f>
        <v>424.48840000000001</v>
      </c>
      <c r="I17" t="s">
        <v>113</v>
      </c>
      <c r="J17" s="1">
        <v>43009</v>
      </c>
      <c r="P17" s="1">
        <v>43067</v>
      </c>
      <c r="Q17">
        <v>5</v>
      </c>
      <c r="R17">
        <f>100-(Q17+S17)</f>
        <v>65.400000000000006</v>
      </c>
      <c r="S17">
        <v>29.6</v>
      </c>
      <c r="T17">
        <v>63</v>
      </c>
      <c r="U17">
        <v>45</v>
      </c>
      <c r="V17">
        <v>15</v>
      </c>
      <c r="W17">
        <v>0.2</v>
      </c>
      <c r="X17">
        <v>0.1</v>
      </c>
      <c r="Y17">
        <v>4.13</v>
      </c>
      <c r="Z17">
        <v>44.02</v>
      </c>
    </row>
    <row r="18" spans="1:32" hidden="1" x14ac:dyDescent="0.25">
      <c r="A18" t="s">
        <v>78</v>
      </c>
      <c r="B18" t="s">
        <v>8</v>
      </c>
      <c r="C18">
        <v>4</v>
      </c>
      <c r="D18" t="s">
        <v>35</v>
      </c>
      <c r="E18" s="4" t="s">
        <v>49</v>
      </c>
      <c r="F18">
        <v>0</v>
      </c>
      <c r="H18">
        <f>G18+'Core Depths'!$C$4</f>
        <v>421.53840000000002</v>
      </c>
      <c r="J18" s="1">
        <v>42885</v>
      </c>
      <c r="K18" s="1">
        <v>42887</v>
      </c>
      <c r="L18">
        <v>40.443838000000007</v>
      </c>
      <c r="R18">
        <f>100-(Q18+S18)</f>
        <v>100</v>
      </c>
    </row>
    <row r="19" spans="1:32" hidden="1" x14ac:dyDescent="0.25">
      <c r="A19" t="s">
        <v>78</v>
      </c>
      <c r="B19" t="s">
        <v>8</v>
      </c>
      <c r="C19">
        <v>4</v>
      </c>
      <c r="D19" t="s">
        <v>35</v>
      </c>
      <c r="E19" s="4" t="s">
        <v>47</v>
      </c>
      <c r="F19">
        <v>2</v>
      </c>
      <c r="H19">
        <f>G19+'Core Depths'!$C$4</f>
        <v>421.53840000000002</v>
      </c>
      <c r="J19" s="1">
        <v>42885</v>
      </c>
      <c r="K19" s="1">
        <v>42887</v>
      </c>
      <c r="L19">
        <v>44.360987999999999</v>
      </c>
      <c r="R19">
        <f>100-(Q19+S19)</f>
        <v>100</v>
      </c>
    </row>
    <row r="20" spans="1:32" hidden="1" x14ac:dyDescent="0.25">
      <c r="A20" t="s">
        <v>78</v>
      </c>
      <c r="B20" t="s">
        <v>8</v>
      </c>
      <c r="C20">
        <v>4</v>
      </c>
      <c r="D20" t="s">
        <v>35</v>
      </c>
      <c r="E20" s="4" t="s">
        <v>46</v>
      </c>
      <c r="F20">
        <v>3</v>
      </c>
      <c r="H20">
        <f>G20+'Core Depths'!$C$4</f>
        <v>421.53840000000002</v>
      </c>
      <c r="I20" t="s">
        <v>60</v>
      </c>
      <c r="J20" s="1">
        <v>42885</v>
      </c>
      <c r="K20" s="1">
        <v>42887</v>
      </c>
      <c r="L20">
        <v>17.105649000000003</v>
      </c>
      <c r="R20">
        <f>100-(Q20+S20)</f>
        <v>100</v>
      </c>
    </row>
    <row r="21" spans="1:32" hidden="1" x14ac:dyDescent="0.25">
      <c r="A21" t="s">
        <v>78</v>
      </c>
      <c r="B21" t="s">
        <v>8</v>
      </c>
      <c r="C21">
        <v>4</v>
      </c>
      <c r="D21" t="s">
        <v>35</v>
      </c>
      <c r="E21" s="4" t="s">
        <v>48</v>
      </c>
      <c r="F21">
        <v>2</v>
      </c>
      <c r="H21">
        <f>G21+'Core Depths'!$C$4</f>
        <v>421.53840000000002</v>
      </c>
      <c r="I21" t="s">
        <v>62</v>
      </c>
      <c r="J21" s="1">
        <v>42885</v>
      </c>
      <c r="K21" s="1">
        <v>42887</v>
      </c>
      <c r="L21">
        <v>40.179325000000006</v>
      </c>
      <c r="R21">
        <f>100-(Q21+S21)</f>
        <v>100</v>
      </c>
    </row>
    <row r="22" spans="1:32" hidden="1" x14ac:dyDescent="0.25">
      <c r="A22" t="s">
        <v>78</v>
      </c>
      <c r="B22" t="s">
        <v>8</v>
      </c>
      <c r="C22">
        <v>4</v>
      </c>
      <c r="D22" t="s">
        <v>35</v>
      </c>
      <c r="E22" s="4" t="s">
        <v>50</v>
      </c>
      <c r="F22">
        <v>3</v>
      </c>
      <c r="H22">
        <f>G22+'Core Depths'!$C$4</f>
        <v>421.53840000000002</v>
      </c>
      <c r="I22" t="s">
        <v>62</v>
      </c>
      <c r="J22" s="1">
        <v>42885</v>
      </c>
      <c r="K22" s="1">
        <v>42887</v>
      </c>
      <c r="L22">
        <v>15.349393000000001</v>
      </c>
      <c r="R22">
        <f>100-(Q22+S22)</f>
        <v>100</v>
      </c>
    </row>
    <row r="23" spans="1:32" hidden="1" x14ac:dyDescent="0.25">
      <c r="A23" t="s">
        <v>78</v>
      </c>
      <c r="B23" t="s">
        <v>8</v>
      </c>
      <c r="C23">
        <v>4</v>
      </c>
      <c r="D23" t="s">
        <v>35</v>
      </c>
      <c r="E23" s="4" t="s">
        <v>51</v>
      </c>
      <c r="F23">
        <v>3</v>
      </c>
      <c r="H23">
        <f>G23+'Core Depths'!$C$4</f>
        <v>421.53840000000002</v>
      </c>
      <c r="I23" t="s">
        <v>62</v>
      </c>
      <c r="J23" s="1">
        <v>42885</v>
      </c>
      <c r="K23" s="1">
        <v>42887</v>
      </c>
      <c r="L23">
        <v>15.861063999999999</v>
      </c>
      <c r="R23">
        <f>100-(Q23+S23)</f>
        <v>100</v>
      </c>
    </row>
    <row r="24" spans="1:32" hidden="1" x14ac:dyDescent="0.25">
      <c r="A24" t="s">
        <v>78</v>
      </c>
      <c r="B24" t="s">
        <v>8</v>
      </c>
      <c r="C24">
        <v>4</v>
      </c>
      <c r="D24" t="s">
        <v>35</v>
      </c>
      <c r="E24" s="4" t="s">
        <v>52</v>
      </c>
      <c r="F24">
        <v>3</v>
      </c>
      <c r="H24">
        <f>G24+'Core Depths'!$C$4</f>
        <v>421.53840000000002</v>
      </c>
      <c r="I24" t="s">
        <v>62</v>
      </c>
      <c r="J24" s="1">
        <v>42885</v>
      </c>
      <c r="K24" s="1">
        <v>42887</v>
      </c>
      <c r="L24">
        <v>30.606045000000002</v>
      </c>
      <c r="R24">
        <f>100-(Q24+S24)</f>
        <v>100</v>
      </c>
    </row>
    <row r="25" spans="1:32" hidden="1" x14ac:dyDescent="0.25">
      <c r="A25" t="s">
        <v>78</v>
      </c>
      <c r="B25" t="s">
        <v>8</v>
      </c>
      <c r="C25">
        <v>4</v>
      </c>
      <c r="D25" t="s">
        <v>35</v>
      </c>
      <c r="E25" s="4" t="s">
        <v>53</v>
      </c>
      <c r="F25">
        <v>3</v>
      </c>
      <c r="H25">
        <f>G25+'Core Depths'!$C$4</f>
        <v>421.53840000000002</v>
      </c>
      <c r="I25" t="s">
        <v>62</v>
      </c>
      <c r="J25" s="1">
        <v>42885</v>
      </c>
      <c r="K25" s="1">
        <v>42887</v>
      </c>
      <c r="L25">
        <v>35.027745000000003</v>
      </c>
      <c r="R25">
        <f>100-(Q25+S25)</f>
        <v>100</v>
      </c>
    </row>
    <row r="26" spans="1:32" hidden="1" x14ac:dyDescent="0.25">
      <c r="A26" t="s">
        <v>78</v>
      </c>
      <c r="B26" t="s">
        <v>8</v>
      </c>
      <c r="C26">
        <v>4</v>
      </c>
      <c r="D26" t="s">
        <v>35</v>
      </c>
      <c r="E26" s="4" t="s">
        <v>54</v>
      </c>
      <c r="F26">
        <v>2</v>
      </c>
      <c r="H26">
        <f>G26+'Core Depths'!$C$4</f>
        <v>421.53840000000002</v>
      </c>
      <c r="J26" s="1">
        <v>42885</v>
      </c>
      <c r="K26" s="1">
        <v>42887</v>
      </c>
      <c r="L26">
        <v>40.342756999999999</v>
      </c>
      <c r="R26">
        <f>100-(Q26+S26)</f>
        <v>100</v>
      </c>
    </row>
    <row r="27" spans="1:32" x14ac:dyDescent="0.25">
      <c r="A27" t="s">
        <v>79</v>
      </c>
      <c r="B27" t="s">
        <v>8</v>
      </c>
      <c r="C27">
        <v>4</v>
      </c>
      <c r="D27" t="s">
        <v>35</v>
      </c>
      <c r="E27" s="4" t="s">
        <v>38</v>
      </c>
      <c r="F27">
        <v>2</v>
      </c>
      <c r="G27">
        <v>0.25</v>
      </c>
      <c r="H27">
        <f>G27+'Core Depths'!$C$4</f>
        <v>421.78840000000002</v>
      </c>
      <c r="I27" t="s">
        <v>1</v>
      </c>
      <c r="J27" s="1">
        <v>42948</v>
      </c>
      <c r="K27" s="5">
        <v>42968</v>
      </c>
      <c r="L27">
        <v>35.22</v>
      </c>
      <c r="M27">
        <f>100-L27-N27</f>
        <v>62.47</v>
      </c>
      <c r="N27">
        <v>2.31</v>
      </c>
      <c r="O27">
        <v>51</v>
      </c>
      <c r="P27" s="5">
        <v>43004</v>
      </c>
      <c r="Q27">
        <v>29</v>
      </c>
      <c r="R27">
        <f>100-(Q27+S27)</f>
        <v>68.2</v>
      </c>
      <c r="S27">
        <v>2.8</v>
      </c>
      <c r="V27">
        <v>45</v>
      </c>
      <c r="Y27">
        <v>32.39</v>
      </c>
      <c r="Z27">
        <v>50.36</v>
      </c>
      <c r="AB27">
        <v>24.4</v>
      </c>
      <c r="AC27">
        <v>71</v>
      </c>
      <c r="AD27">
        <v>16</v>
      </c>
    </row>
    <row r="28" spans="1:32" x14ac:dyDescent="0.25">
      <c r="A28" t="s">
        <v>79</v>
      </c>
      <c r="B28" t="s">
        <v>8</v>
      </c>
      <c r="C28">
        <v>4</v>
      </c>
      <c r="D28" t="s">
        <v>35</v>
      </c>
      <c r="E28" s="4" t="s">
        <v>73</v>
      </c>
      <c r="F28">
        <v>3</v>
      </c>
      <c r="G28">
        <v>0.45</v>
      </c>
      <c r="H28">
        <f>G28+'Core Depths'!$C$4</f>
        <v>421.98840000000001</v>
      </c>
      <c r="I28" t="s">
        <v>1</v>
      </c>
      <c r="J28" s="1">
        <v>42974</v>
      </c>
      <c r="K28" s="5">
        <v>42976</v>
      </c>
      <c r="L28">
        <v>12.49</v>
      </c>
      <c r="M28">
        <f>100-L28-N28</f>
        <v>70.69</v>
      </c>
      <c r="N28">
        <v>16.82</v>
      </c>
      <c r="O28">
        <v>14.5</v>
      </c>
      <c r="P28" s="5">
        <v>43018</v>
      </c>
      <c r="Q28">
        <v>3</v>
      </c>
      <c r="R28">
        <f>100-(Q28+S28)</f>
        <v>50.3</v>
      </c>
      <c r="S28">
        <v>46.7</v>
      </c>
      <c r="V28">
        <v>2.75</v>
      </c>
      <c r="Y28">
        <v>1</v>
      </c>
      <c r="Z28">
        <v>43.81</v>
      </c>
      <c r="AB28">
        <v>3.45</v>
      </c>
      <c r="AC28">
        <v>18</v>
      </c>
      <c r="AD28">
        <v>123.1</v>
      </c>
      <c r="AF28" t="s">
        <v>82</v>
      </c>
    </row>
    <row r="29" spans="1:32" x14ac:dyDescent="0.25">
      <c r="A29" t="s">
        <v>79</v>
      </c>
      <c r="B29" t="s">
        <v>8</v>
      </c>
      <c r="C29">
        <v>4</v>
      </c>
      <c r="D29" t="s">
        <v>35</v>
      </c>
      <c r="E29" s="4" t="s">
        <v>117</v>
      </c>
      <c r="F29">
        <v>2</v>
      </c>
      <c r="G29">
        <v>0.5</v>
      </c>
      <c r="H29">
        <f>G29+'Core Depths'!$C$4</f>
        <v>422.03840000000002</v>
      </c>
      <c r="I29" t="s">
        <v>1</v>
      </c>
      <c r="J29" s="1">
        <v>43006</v>
      </c>
      <c r="K29" s="1">
        <v>43009</v>
      </c>
      <c r="L29">
        <v>35.35</v>
      </c>
      <c r="M29">
        <f>100-L29-N29</f>
        <v>62.690000000000005</v>
      </c>
      <c r="N29">
        <v>1.96</v>
      </c>
      <c r="O29">
        <v>52.5</v>
      </c>
      <c r="P29" s="5">
        <v>43018</v>
      </c>
      <c r="Q29">
        <v>18</v>
      </c>
      <c r="R29">
        <f>100-(Q29+S29)</f>
        <v>77.3</v>
      </c>
      <c r="S29">
        <v>4.7</v>
      </c>
      <c r="V29">
        <v>40</v>
      </c>
      <c r="Y29">
        <v>18.079999999999998</v>
      </c>
      <c r="Z29">
        <v>54.16</v>
      </c>
    </row>
    <row r="30" spans="1:32" x14ac:dyDescent="0.25">
      <c r="A30" t="s">
        <v>79</v>
      </c>
      <c r="B30" t="s">
        <v>8</v>
      </c>
      <c r="C30">
        <v>4</v>
      </c>
      <c r="D30" t="s">
        <v>35</v>
      </c>
      <c r="E30" s="4" t="s">
        <v>39</v>
      </c>
      <c r="F30">
        <v>2</v>
      </c>
      <c r="G30">
        <v>0.6</v>
      </c>
      <c r="H30">
        <f>G30+'Core Depths'!$C$4</f>
        <v>422.13840000000005</v>
      </c>
      <c r="I30" t="s">
        <v>1</v>
      </c>
      <c r="J30" s="1">
        <v>42974</v>
      </c>
      <c r="K30" s="5">
        <v>42976</v>
      </c>
      <c r="L30">
        <v>38.44</v>
      </c>
      <c r="M30">
        <f>100-L30-N30</f>
        <v>59.800000000000004</v>
      </c>
      <c r="N30">
        <v>1.76</v>
      </c>
      <c r="O30">
        <v>54.5</v>
      </c>
      <c r="P30" s="1">
        <v>42979</v>
      </c>
      <c r="Q30">
        <v>16</v>
      </c>
      <c r="R30">
        <f>100-(Q30+S30)</f>
        <v>79.099999999999994</v>
      </c>
      <c r="S30">
        <v>4.9000000000000004</v>
      </c>
      <c r="V30">
        <v>40</v>
      </c>
      <c r="Y30">
        <v>20.350000000000001</v>
      </c>
      <c r="Z30">
        <v>50.13</v>
      </c>
      <c r="AB30">
        <v>10.77</v>
      </c>
      <c r="AC30">
        <v>69</v>
      </c>
      <c r="AD30">
        <v>142.5</v>
      </c>
      <c r="AF30" t="s">
        <v>98</v>
      </c>
    </row>
    <row r="31" spans="1:32" hidden="1" x14ac:dyDescent="0.25">
      <c r="A31" t="s">
        <v>78</v>
      </c>
      <c r="B31" t="s">
        <v>8</v>
      </c>
      <c r="C31">
        <v>7</v>
      </c>
      <c r="D31" t="s">
        <v>35</v>
      </c>
      <c r="E31" s="4" t="s">
        <v>40</v>
      </c>
      <c r="F31">
        <v>2</v>
      </c>
      <c r="H31">
        <f>G31+'Core Depths'!$C$7</f>
        <v>430.68240000000003</v>
      </c>
      <c r="I31" t="s">
        <v>60</v>
      </c>
      <c r="J31" s="1">
        <v>42885</v>
      </c>
      <c r="K31" s="1">
        <v>42887</v>
      </c>
      <c r="L31">
        <v>54.314667999999998</v>
      </c>
      <c r="R31">
        <f>100-(Q31+S31)</f>
        <v>100</v>
      </c>
    </row>
    <row r="32" spans="1:32" hidden="1" x14ac:dyDescent="0.25">
      <c r="A32" t="s">
        <v>78</v>
      </c>
      <c r="B32" t="s">
        <v>8</v>
      </c>
      <c r="C32">
        <v>7</v>
      </c>
      <c r="D32" t="s">
        <v>35</v>
      </c>
      <c r="E32" s="4" t="s">
        <v>47</v>
      </c>
      <c r="F32">
        <v>3</v>
      </c>
      <c r="H32">
        <f>G32+'Core Depths'!$C$7</f>
        <v>430.68240000000003</v>
      </c>
      <c r="I32" t="s">
        <v>60</v>
      </c>
      <c r="J32" s="1">
        <v>42885</v>
      </c>
      <c r="K32" s="1">
        <v>42887</v>
      </c>
      <c r="L32">
        <v>11.627062</v>
      </c>
      <c r="R32">
        <f>100-(Q32+S32)</f>
        <v>100</v>
      </c>
    </row>
    <row r="33" spans="1:32" hidden="1" x14ac:dyDescent="0.25">
      <c r="A33" t="s">
        <v>78</v>
      </c>
      <c r="B33" t="s">
        <v>8</v>
      </c>
      <c r="C33">
        <v>7</v>
      </c>
      <c r="D33" t="s">
        <v>35</v>
      </c>
      <c r="E33" s="4" t="s">
        <v>48</v>
      </c>
      <c r="F33">
        <v>2</v>
      </c>
      <c r="H33">
        <f>G33+'Core Depths'!$C$7</f>
        <v>430.68240000000003</v>
      </c>
      <c r="I33" t="s">
        <v>60</v>
      </c>
      <c r="J33" s="1">
        <v>42885</v>
      </c>
      <c r="K33" s="1">
        <v>42887</v>
      </c>
      <c r="L33">
        <v>53.410522999999991</v>
      </c>
      <c r="R33">
        <f>100-(Q33+S33)</f>
        <v>100</v>
      </c>
    </row>
    <row r="34" spans="1:32" hidden="1" x14ac:dyDescent="0.25">
      <c r="A34" t="s">
        <v>78</v>
      </c>
      <c r="B34" t="s">
        <v>8</v>
      </c>
      <c r="C34">
        <v>8</v>
      </c>
      <c r="D34" t="s">
        <v>35</v>
      </c>
      <c r="E34" s="4" t="s">
        <v>55</v>
      </c>
      <c r="F34">
        <v>2</v>
      </c>
      <c r="H34">
        <f>G34+'Core Depths'!C8</f>
        <v>433.73040000000003</v>
      </c>
      <c r="I34" t="s">
        <v>62</v>
      </c>
      <c r="J34" s="1">
        <v>42885</v>
      </c>
      <c r="K34" s="1">
        <v>42887</v>
      </c>
      <c r="L34">
        <v>41.452977000000004</v>
      </c>
      <c r="R34">
        <f>100-(Q34+S34)</f>
        <v>100</v>
      </c>
    </row>
    <row r="35" spans="1:32" hidden="1" x14ac:dyDescent="0.25">
      <c r="A35" t="s">
        <v>79</v>
      </c>
      <c r="B35" t="s">
        <v>9</v>
      </c>
      <c r="C35">
        <v>6</v>
      </c>
      <c r="D35" t="s">
        <v>36</v>
      </c>
      <c r="E35" s="4" t="s">
        <v>116</v>
      </c>
      <c r="G35" t="s">
        <v>118</v>
      </c>
      <c r="H35">
        <f>('Core Depths'!B6+'Core Depths'!B7)/2</f>
        <v>426.11</v>
      </c>
      <c r="I35" t="s">
        <v>113</v>
      </c>
      <c r="J35" s="1">
        <v>43009</v>
      </c>
      <c r="P35" s="1">
        <v>43068</v>
      </c>
      <c r="Q35">
        <v>32</v>
      </c>
      <c r="R35">
        <f>100-(Q35+S35)</f>
        <v>65.3</v>
      </c>
      <c r="S35">
        <v>2.7</v>
      </c>
      <c r="T35">
        <v>150</v>
      </c>
      <c r="U35">
        <v>90</v>
      </c>
      <c r="V35">
        <v>49</v>
      </c>
      <c r="W35">
        <v>26.5</v>
      </c>
      <c r="X35">
        <v>12</v>
      </c>
      <c r="Y35">
        <v>35.409999999999997</v>
      </c>
    </row>
    <row r="36" spans="1:32" hidden="1" x14ac:dyDescent="0.25">
      <c r="A36" t="s">
        <v>78</v>
      </c>
      <c r="B36" t="s">
        <v>8</v>
      </c>
      <c r="C36">
        <v>9</v>
      </c>
      <c r="D36" t="s">
        <v>35</v>
      </c>
      <c r="E36" s="4" t="s">
        <v>56</v>
      </c>
      <c r="F36">
        <v>0</v>
      </c>
      <c r="H36">
        <f>G36+'Core Depths'!$C$9</f>
        <v>436.77840000000003</v>
      </c>
      <c r="J36" s="1">
        <v>42885</v>
      </c>
      <c r="K36" s="1">
        <v>42887</v>
      </c>
      <c r="L36">
        <v>29.760298000000006</v>
      </c>
      <c r="R36">
        <f>100-(Q36+S36)</f>
        <v>100</v>
      </c>
    </row>
    <row r="37" spans="1:32" hidden="1" x14ac:dyDescent="0.25">
      <c r="A37" t="s">
        <v>78</v>
      </c>
      <c r="B37" t="s">
        <v>8</v>
      </c>
      <c r="C37">
        <v>9</v>
      </c>
      <c r="D37" t="s">
        <v>35</v>
      </c>
      <c r="E37" s="4" t="s">
        <v>59</v>
      </c>
      <c r="F37">
        <v>0</v>
      </c>
      <c r="H37">
        <f>G37+'Core Depths'!$C$9</f>
        <v>436.77840000000003</v>
      </c>
      <c r="J37" s="1">
        <v>42885</v>
      </c>
      <c r="K37" s="1">
        <v>42887</v>
      </c>
      <c r="L37">
        <v>27.003512000000004</v>
      </c>
      <c r="R37">
        <f>100-(Q37+S37)</f>
        <v>100</v>
      </c>
    </row>
    <row r="38" spans="1:32" hidden="1" x14ac:dyDescent="0.25">
      <c r="A38" t="s">
        <v>78</v>
      </c>
      <c r="B38" t="s">
        <v>8</v>
      </c>
      <c r="C38">
        <v>9</v>
      </c>
      <c r="D38" t="s">
        <v>35</v>
      </c>
      <c r="E38" s="4" t="s">
        <v>57</v>
      </c>
      <c r="F38">
        <v>2</v>
      </c>
      <c r="H38">
        <f>G38+'Core Depths'!$C$9</f>
        <v>436.77840000000003</v>
      </c>
      <c r="J38" s="1">
        <v>42885</v>
      </c>
      <c r="K38" s="1">
        <v>42887</v>
      </c>
      <c r="L38">
        <v>37.122684</v>
      </c>
      <c r="R38">
        <f>100-(Q38+S38)</f>
        <v>100</v>
      </c>
    </row>
    <row r="39" spans="1:32" hidden="1" x14ac:dyDescent="0.25">
      <c r="A39" t="s">
        <v>78</v>
      </c>
      <c r="B39" t="s">
        <v>8</v>
      </c>
      <c r="C39">
        <v>9</v>
      </c>
      <c r="D39" t="s">
        <v>35</v>
      </c>
      <c r="E39" s="4" t="s">
        <v>58</v>
      </c>
      <c r="F39">
        <v>2</v>
      </c>
      <c r="H39">
        <f>G39+'Core Depths'!$C$9</f>
        <v>436.77840000000003</v>
      </c>
      <c r="J39" s="1">
        <v>42885</v>
      </c>
      <c r="K39" s="1">
        <v>42887</v>
      </c>
      <c r="L39">
        <v>36.301878000000002</v>
      </c>
      <c r="R39">
        <f>100-(Q39+S39)</f>
        <v>100</v>
      </c>
    </row>
    <row r="40" spans="1:32" hidden="1" x14ac:dyDescent="0.25">
      <c r="A40" t="s">
        <v>79</v>
      </c>
      <c r="B40" t="s">
        <v>9</v>
      </c>
      <c r="C40">
        <v>7</v>
      </c>
      <c r="D40" t="s">
        <v>36</v>
      </c>
      <c r="E40" s="4" t="s">
        <v>76</v>
      </c>
      <c r="G40" t="s">
        <v>118</v>
      </c>
      <c r="H40">
        <f>('Core Depths'!B7+'Core Depths'!B8)/2</f>
        <v>429.15620000000001</v>
      </c>
      <c r="I40" t="s">
        <v>113</v>
      </c>
      <c r="J40" s="1">
        <v>43009</v>
      </c>
    </row>
    <row r="41" spans="1:32" hidden="1" x14ac:dyDescent="0.25">
      <c r="A41" t="s">
        <v>78</v>
      </c>
      <c r="B41" t="s">
        <v>8</v>
      </c>
      <c r="C41">
        <v>10</v>
      </c>
      <c r="D41" t="s">
        <v>35</v>
      </c>
      <c r="E41" s="4" t="s">
        <v>47</v>
      </c>
      <c r="F41">
        <v>2</v>
      </c>
      <c r="H41">
        <f>G41+'Core Depths'!$C$10</f>
        <v>439.82640000000004</v>
      </c>
      <c r="J41" s="1">
        <v>42885</v>
      </c>
      <c r="K41" s="1">
        <v>42887</v>
      </c>
      <c r="L41">
        <v>60.035755000000009</v>
      </c>
      <c r="R41">
        <f>100-(Q41+S41)</f>
        <v>100</v>
      </c>
    </row>
    <row r="42" spans="1:32" hidden="1" x14ac:dyDescent="0.25">
      <c r="A42" t="s">
        <v>78</v>
      </c>
      <c r="B42" t="s">
        <v>8</v>
      </c>
      <c r="C42">
        <v>10</v>
      </c>
      <c r="D42" t="s">
        <v>35</v>
      </c>
      <c r="E42" s="4" t="s">
        <v>46</v>
      </c>
      <c r="F42">
        <v>2</v>
      </c>
      <c r="H42">
        <f>G42+'Core Depths'!$C$10</f>
        <v>439.82640000000004</v>
      </c>
      <c r="J42" s="1">
        <v>42885</v>
      </c>
      <c r="K42" s="1">
        <v>42887</v>
      </c>
      <c r="L42">
        <v>49.774516000000013</v>
      </c>
      <c r="R42">
        <f>100-(Q42+S42)</f>
        <v>100</v>
      </c>
    </row>
    <row r="43" spans="1:32" x14ac:dyDescent="0.25">
      <c r="A43" t="s">
        <v>79</v>
      </c>
      <c r="B43" t="s">
        <v>8</v>
      </c>
      <c r="C43">
        <v>7</v>
      </c>
      <c r="D43" t="s">
        <v>35</v>
      </c>
      <c r="E43" s="4" t="s">
        <v>37</v>
      </c>
      <c r="F43">
        <v>2</v>
      </c>
      <c r="G43">
        <v>0.1</v>
      </c>
      <c r="H43">
        <f>G43+'Core Depths'!$C$7</f>
        <v>430.78240000000005</v>
      </c>
      <c r="I43" t="s">
        <v>1</v>
      </c>
      <c r="J43" s="1">
        <v>42948</v>
      </c>
      <c r="K43" s="5">
        <v>42968</v>
      </c>
      <c r="L43">
        <v>48.83</v>
      </c>
      <c r="M43">
        <f>100-L43-N43</f>
        <v>49.33</v>
      </c>
      <c r="N43">
        <v>1.84</v>
      </c>
      <c r="O43">
        <v>62.6</v>
      </c>
      <c r="P43" s="5">
        <v>43018</v>
      </c>
      <c r="Q43">
        <v>25</v>
      </c>
      <c r="R43">
        <f>100-(Q43+S43)</f>
        <v>71.5</v>
      </c>
      <c r="S43">
        <v>3.5</v>
      </c>
      <c r="T43">
        <v>150</v>
      </c>
      <c r="U43">
        <v>100</v>
      </c>
      <c r="V43">
        <v>46</v>
      </c>
      <c r="W43">
        <v>24</v>
      </c>
      <c r="X43">
        <v>6</v>
      </c>
      <c r="Y43">
        <v>45.78</v>
      </c>
      <c r="Z43">
        <v>64.39</v>
      </c>
      <c r="AB43">
        <v>18.55</v>
      </c>
      <c r="AC43">
        <v>75</v>
      </c>
      <c r="AD43">
        <v>12.4</v>
      </c>
      <c r="AF43" t="s">
        <v>99</v>
      </c>
    </row>
    <row r="44" spans="1:32" x14ac:dyDescent="0.25">
      <c r="A44" t="s">
        <v>79</v>
      </c>
      <c r="B44" t="s">
        <v>8</v>
      </c>
      <c r="C44">
        <v>7</v>
      </c>
      <c r="D44" t="s">
        <v>35</v>
      </c>
      <c r="E44" s="4" t="s">
        <v>38</v>
      </c>
      <c r="F44">
        <v>2.5</v>
      </c>
      <c r="G44">
        <v>0.4</v>
      </c>
      <c r="H44">
        <f>G44+'Core Depths'!$C$7</f>
        <v>431.08240000000001</v>
      </c>
      <c r="I44" t="s">
        <v>1</v>
      </c>
      <c r="J44" s="1">
        <v>42948</v>
      </c>
      <c r="K44" s="5">
        <v>42968</v>
      </c>
      <c r="L44">
        <v>32.700000000000003</v>
      </c>
      <c r="M44">
        <f>100-L44-N44</f>
        <v>61.819999999999993</v>
      </c>
      <c r="N44">
        <v>5.48</v>
      </c>
      <c r="O44">
        <v>47.1</v>
      </c>
      <c r="P44" s="5">
        <v>43018</v>
      </c>
      <c r="Q44">
        <v>11</v>
      </c>
      <c r="R44">
        <f>100-(Q44+S44)</f>
        <v>74.8</v>
      </c>
      <c r="S44">
        <v>14.2</v>
      </c>
      <c r="V44">
        <v>30</v>
      </c>
      <c r="Y44">
        <v>22.71</v>
      </c>
      <c r="Z44">
        <v>42.31</v>
      </c>
      <c r="AB44">
        <v>30.9</v>
      </c>
      <c r="AC44">
        <v>52</v>
      </c>
      <c r="AD44">
        <v>11.7</v>
      </c>
      <c r="AE44">
        <v>5.5</v>
      </c>
      <c r="AF44" t="s">
        <v>99</v>
      </c>
    </row>
    <row r="45" spans="1:32" hidden="1" x14ac:dyDescent="0.25">
      <c r="A45" t="s">
        <v>78</v>
      </c>
      <c r="B45" t="s">
        <v>8</v>
      </c>
      <c r="C45">
        <v>11</v>
      </c>
      <c r="D45" t="s">
        <v>35</v>
      </c>
      <c r="E45" s="4" t="s">
        <v>40</v>
      </c>
      <c r="F45">
        <v>3</v>
      </c>
      <c r="H45">
        <f>G45+'Core Depths'!$C$11</f>
        <v>441.35040000000004</v>
      </c>
      <c r="J45" s="1">
        <v>42885</v>
      </c>
      <c r="K45" s="1">
        <v>42887</v>
      </c>
      <c r="L45">
        <v>3.8921310000000005</v>
      </c>
      <c r="R45">
        <f>100-(Q45+S45)</f>
        <v>100</v>
      </c>
    </row>
    <row r="46" spans="1:32" hidden="1" x14ac:dyDescent="0.25">
      <c r="A46" t="s">
        <v>79</v>
      </c>
      <c r="B46" t="s">
        <v>9</v>
      </c>
      <c r="C46">
        <v>8</v>
      </c>
      <c r="D46" t="s">
        <v>36</v>
      </c>
      <c r="E46" s="4" t="s">
        <v>117</v>
      </c>
      <c r="G46" t="s">
        <v>118</v>
      </c>
      <c r="H46">
        <f>('Core Depths'!B8+3+'Core Depths'!B8)/2</f>
        <v>432.18239999999997</v>
      </c>
      <c r="I46" t="s">
        <v>113</v>
      </c>
      <c r="J46" s="1">
        <v>43009</v>
      </c>
    </row>
    <row r="47" spans="1:32" hidden="1" x14ac:dyDescent="0.25">
      <c r="A47" t="s">
        <v>78</v>
      </c>
      <c r="B47" t="s">
        <v>9</v>
      </c>
      <c r="C47">
        <v>1</v>
      </c>
      <c r="D47" t="s">
        <v>36</v>
      </c>
      <c r="E47" s="4" t="s">
        <v>40</v>
      </c>
      <c r="F47">
        <v>0</v>
      </c>
      <c r="H47">
        <v>409.34640000000002</v>
      </c>
      <c r="J47" s="1">
        <v>42885</v>
      </c>
      <c r="K47" s="1">
        <v>42887</v>
      </c>
      <c r="L47">
        <v>9.2877980000000004</v>
      </c>
      <c r="R47">
        <f>100-(Q47+S47)</f>
        <v>100</v>
      </c>
    </row>
    <row r="48" spans="1:32" x14ac:dyDescent="0.25">
      <c r="A48" t="s">
        <v>79</v>
      </c>
      <c r="B48" t="s">
        <v>8</v>
      </c>
      <c r="C48">
        <v>7</v>
      </c>
      <c r="D48" t="s">
        <v>35</v>
      </c>
      <c r="E48" s="4" t="s">
        <v>39</v>
      </c>
      <c r="F48">
        <v>2</v>
      </c>
      <c r="G48">
        <v>1.85</v>
      </c>
      <c r="H48">
        <f>G48+'Core Depths'!$C$7</f>
        <v>432.53240000000005</v>
      </c>
      <c r="I48" t="s">
        <v>1</v>
      </c>
      <c r="J48" s="1">
        <v>42948</v>
      </c>
      <c r="K48" s="5">
        <v>42968</v>
      </c>
      <c r="L48">
        <v>45</v>
      </c>
      <c r="M48">
        <f>100-L48-N48</f>
        <v>49.34</v>
      </c>
      <c r="N48">
        <v>5.66</v>
      </c>
      <c r="O48">
        <v>58.8</v>
      </c>
      <c r="P48" s="5">
        <v>43018</v>
      </c>
      <c r="Q48">
        <v>16</v>
      </c>
      <c r="R48">
        <f>100-(Q48+S48)</f>
        <v>59.2</v>
      </c>
      <c r="S48">
        <v>24.8</v>
      </c>
      <c r="V48">
        <v>30</v>
      </c>
      <c r="Y48">
        <v>22.09</v>
      </c>
      <c r="Z48">
        <v>39.380000000000003</v>
      </c>
      <c r="AB48">
        <v>12.45</v>
      </c>
      <c r="AC48">
        <v>56</v>
      </c>
      <c r="AD48">
        <v>10.9</v>
      </c>
    </row>
    <row r="49" spans="1:32" hidden="1" x14ac:dyDescent="0.25">
      <c r="A49" t="s">
        <v>78</v>
      </c>
      <c r="B49" t="s">
        <v>9</v>
      </c>
      <c r="C49">
        <v>4</v>
      </c>
      <c r="D49" t="s">
        <v>36</v>
      </c>
      <c r="E49" s="4" t="s">
        <v>41</v>
      </c>
      <c r="F49">
        <v>2</v>
      </c>
      <c r="H49">
        <v>418.15</v>
      </c>
      <c r="J49" s="1">
        <v>42885</v>
      </c>
      <c r="K49" s="1">
        <v>42887</v>
      </c>
      <c r="L49">
        <v>32.798382000000004</v>
      </c>
      <c r="R49">
        <f>100-(Q49+S49)</f>
        <v>100</v>
      </c>
    </row>
    <row r="50" spans="1:32" hidden="1" x14ac:dyDescent="0.25">
      <c r="A50" t="s">
        <v>78</v>
      </c>
      <c r="B50" t="s">
        <v>9</v>
      </c>
      <c r="C50">
        <v>4</v>
      </c>
      <c r="D50" t="s">
        <v>36</v>
      </c>
      <c r="E50" s="4" t="s">
        <v>42</v>
      </c>
      <c r="F50">
        <v>2</v>
      </c>
      <c r="H50">
        <v>418.15</v>
      </c>
      <c r="J50" s="1">
        <v>42885</v>
      </c>
      <c r="K50" s="1">
        <v>42887</v>
      </c>
      <c r="L50">
        <v>38.611280000000001</v>
      </c>
      <c r="R50">
        <f>100-(Q50+S50)</f>
        <v>100</v>
      </c>
    </row>
    <row r="51" spans="1:32" hidden="1" x14ac:dyDescent="0.25">
      <c r="A51" t="s">
        <v>78</v>
      </c>
      <c r="B51" t="s">
        <v>9</v>
      </c>
      <c r="C51">
        <v>4</v>
      </c>
      <c r="D51" t="s">
        <v>36</v>
      </c>
      <c r="E51" s="4" t="s">
        <v>43</v>
      </c>
      <c r="F51">
        <v>2</v>
      </c>
      <c r="H51">
        <v>419.35</v>
      </c>
      <c r="J51" s="1">
        <v>42885</v>
      </c>
      <c r="K51" s="1">
        <v>42887</v>
      </c>
      <c r="L51">
        <v>49.523424000000006</v>
      </c>
      <c r="R51">
        <f>100-(Q51+S51)</f>
        <v>100</v>
      </c>
    </row>
    <row r="52" spans="1:32" hidden="1" x14ac:dyDescent="0.25">
      <c r="A52" t="s">
        <v>78</v>
      </c>
      <c r="B52" t="s">
        <v>9</v>
      </c>
      <c r="C52">
        <v>4</v>
      </c>
      <c r="D52" t="s">
        <v>36</v>
      </c>
      <c r="E52" s="4" t="s">
        <v>44</v>
      </c>
      <c r="F52">
        <v>2</v>
      </c>
      <c r="H52">
        <v>419.35</v>
      </c>
      <c r="J52" s="1">
        <v>42885</v>
      </c>
      <c r="K52" s="1">
        <v>42887</v>
      </c>
      <c r="L52">
        <v>52.326350999999995</v>
      </c>
      <c r="R52">
        <f>100-(Q52+S52)</f>
        <v>100</v>
      </c>
    </row>
    <row r="53" spans="1:32" hidden="1" x14ac:dyDescent="0.25">
      <c r="A53" t="s">
        <v>78</v>
      </c>
      <c r="B53" t="s">
        <v>9</v>
      </c>
      <c r="C53">
        <v>5</v>
      </c>
      <c r="D53" t="s">
        <v>36</v>
      </c>
      <c r="E53" s="4" t="s">
        <v>45</v>
      </c>
      <c r="F53">
        <v>0</v>
      </c>
      <c r="H53">
        <v>422</v>
      </c>
      <c r="J53" s="1">
        <v>42885</v>
      </c>
      <c r="K53" s="1">
        <v>42887</v>
      </c>
      <c r="L53">
        <v>40.656233999999998</v>
      </c>
      <c r="R53">
        <f>100-(Q53+S53)</f>
        <v>100</v>
      </c>
    </row>
    <row r="54" spans="1:32" hidden="1" x14ac:dyDescent="0.25">
      <c r="A54" t="s">
        <v>78</v>
      </c>
      <c r="B54" t="s">
        <v>9</v>
      </c>
      <c r="C54">
        <v>8</v>
      </c>
      <c r="D54" t="s">
        <v>36</v>
      </c>
      <c r="E54" s="4" t="s">
        <v>45</v>
      </c>
      <c r="F54">
        <v>0</v>
      </c>
      <c r="H54">
        <v>430</v>
      </c>
      <c r="J54" s="1">
        <v>42885</v>
      </c>
      <c r="K54" s="1">
        <v>42887</v>
      </c>
      <c r="L54">
        <v>47.861815</v>
      </c>
      <c r="R54">
        <f>100-(Q54+S54)</f>
        <v>100</v>
      </c>
    </row>
    <row r="55" spans="1:32" x14ac:dyDescent="0.25">
      <c r="A55" t="s">
        <v>79</v>
      </c>
      <c r="B55" t="s">
        <v>8</v>
      </c>
      <c r="C55">
        <v>9</v>
      </c>
      <c r="D55" t="s">
        <v>35</v>
      </c>
      <c r="E55" s="4" t="s">
        <v>38</v>
      </c>
      <c r="F55">
        <v>2</v>
      </c>
      <c r="G55">
        <v>0.8</v>
      </c>
      <c r="H55">
        <f>G55+'Core Depths'!$C$9</f>
        <v>437.57840000000004</v>
      </c>
      <c r="I55" t="s">
        <v>1</v>
      </c>
      <c r="J55" s="1">
        <v>43006</v>
      </c>
      <c r="K55" s="1">
        <v>43009</v>
      </c>
      <c r="L55">
        <v>45.15</v>
      </c>
      <c r="M55">
        <f>100-L55-N55</f>
        <v>53.26</v>
      </c>
      <c r="N55">
        <v>1.59</v>
      </c>
      <c r="O55">
        <v>59.4</v>
      </c>
      <c r="Q55">
        <v>24</v>
      </c>
      <c r="R55">
        <f>100-(Q55+S55)</f>
        <v>72.2</v>
      </c>
      <c r="S55">
        <v>3.8</v>
      </c>
      <c r="V55">
        <v>45</v>
      </c>
      <c r="Z55">
        <v>52.44</v>
      </c>
      <c r="AB55">
        <v>122.75</v>
      </c>
      <c r="AC55">
        <v>77</v>
      </c>
      <c r="AD55">
        <v>18.100000000000001</v>
      </c>
    </row>
    <row r="56" spans="1:32" x14ac:dyDescent="0.25">
      <c r="A56" t="s">
        <v>79</v>
      </c>
      <c r="B56" t="s">
        <v>8</v>
      </c>
      <c r="C56">
        <v>9</v>
      </c>
      <c r="D56" t="s">
        <v>35</v>
      </c>
      <c r="E56" s="4" t="s">
        <v>39</v>
      </c>
      <c r="F56">
        <v>2.5</v>
      </c>
      <c r="G56">
        <v>2.95</v>
      </c>
      <c r="H56">
        <f>G56+'Core Depths'!$C$9</f>
        <v>439.72840000000002</v>
      </c>
      <c r="I56" t="s">
        <v>1</v>
      </c>
      <c r="J56" s="1">
        <v>42974</v>
      </c>
      <c r="K56" s="5">
        <v>42976</v>
      </c>
      <c r="L56">
        <v>19.3</v>
      </c>
      <c r="M56">
        <f>100-L56-N56</f>
        <v>69.87</v>
      </c>
      <c r="N56">
        <v>10.83</v>
      </c>
      <c r="O56">
        <v>32.299999999999997</v>
      </c>
      <c r="P56" s="5">
        <v>43018</v>
      </c>
      <c r="Q56">
        <v>10</v>
      </c>
      <c r="R56">
        <f>100-(Q56+S56)</f>
        <v>57.2</v>
      </c>
      <c r="S56">
        <v>32.799999999999997</v>
      </c>
      <c r="V56">
        <v>9</v>
      </c>
      <c r="Y56">
        <v>4.5</v>
      </c>
      <c r="Z56">
        <v>48.18</v>
      </c>
      <c r="AB56">
        <v>40.71</v>
      </c>
      <c r="AC56">
        <v>49</v>
      </c>
      <c r="AD56">
        <v>14.8</v>
      </c>
      <c r="AF56" t="s">
        <v>83</v>
      </c>
    </row>
    <row r="57" spans="1:32" x14ac:dyDescent="0.25">
      <c r="A57" t="s">
        <v>79</v>
      </c>
      <c r="B57" t="s">
        <v>8</v>
      </c>
      <c r="C57">
        <v>10</v>
      </c>
      <c r="D57" t="s">
        <v>35</v>
      </c>
      <c r="E57" s="4" t="s">
        <v>38</v>
      </c>
      <c r="F57">
        <v>2</v>
      </c>
      <c r="G57">
        <v>0.2</v>
      </c>
      <c r="H57">
        <f>G57+'Core Depths'!$C$10</f>
        <v>440.02640000000002</v>
      </c>
      <c r="I57" t="s">
        <v>1</v>
      </c>
      <c r="J57" s="1">
        <v>43006</v>
      </c>
      <c r="K57" s="1">
        <v>43009</v>
      </c>
      <c r="L57">
        <v>53.04</v>
      </c>
      <c r="M57">
        <f>100-L57-N57</f>
        <v>45.38</v>
      </c>
      <c r="N57">
        <v>1.58</v>
      </c>
      <c r="O57">
        <v>65.900000000000006</v>
      </c>
      <c r="Q57">
        <v>38</v>
      </c>
      <c r="R57">
        <f>100-(Q57+S57)</f>
        <v>60</v>
      </c>
      <c r="S57">
        <v>2</v>
      </c>
      <c r="V57">
        <v>55</v>
      </c>
      <c r="Z57">
        <v>52.65</v>
      </c>
      <c r="AB57">
        <v>27.97</v>
      </c>
      <c r="AC57">
        <v>66</v>
      </c>
      <c r="AD57">
        <v>22</v>
      </c>
    </row>
    <row r="58" spans="1:32" x14ac:dyDescent="0.25">
      <c r="A58" t="s">
        <v>79</v>
      </c>
      <c r="B58" t="s">
        <v>8</v>
      </c>
      <c r="C58">
        <v>11</v>
      </c>
      <c r="D58" t="s">
        <v>35</v>
      </c>
      <c r="E58" s="4" t="s">
        <v>37</v>
      </c>
      <c r="F58">
        <v>3</v>
      </c>
      <c r="G58">
        <v>0.15</v>
      </c>
      <c r="H58">
        <f>G58+'Core Depths'!$C$11</f>
        <v>441.50040000000001</v>
      </c>
      <c r="I58" t="s">
        <v>1</v>
      </c>
      <c r="J58" s="1">
        <v>42948</v>
      </c>
      <c r="K58" s="5">
        <v>42968</v>
      </c>
      <c r="L58">
        <v>2.3199999999999998</v>
      </c>
      <c r="M58">
        <f>100-L58-N58</f>
        <v>75.45</v>
      </c>
      <c r="N58">
        <v>22.23</v>
      </c>
      <c r="O58">
        <v>6.37</v>
      </c>
      <c r="P58" s="5">
        <v>43018</v>
      </c>
      <c r="Q58">
        <v>0.5</v>
      </c>
      <c r="R58">
        <f>100-(Q58+S58)</f>
        <v>52.3</v>
      </c>
      <c r="S58">
        <v>47.2</v>
      </c>
      <c r="V58">
        <v>2.9</v>
      </c>
      <c r="Y58">
        <v>0.44</v>
      </c>
      <c r="Z58">
        <v>47.62</v>
      </c>
      <c r="AB58">
        <v>0.3</v>
      </c>
      <c r="AC58">
        <v>1</v>
      </c>
      <c r="AD58">
        <v>4.9000000000000004</v>
      </c>
    </row>
    <row r="59" spans="1:32" x14ac:dyDescent="0.25">
      <c r="A59" t="s">
        <v>79</v>
      </c>
      <c r="B59" t="s">
        <v>8</v>
      </c>
      <c r="C59">
        <v>12</v>
      </c>
      <c r="D59" t="s">
        <v>35</v>
      </c>
      <c r="E59" s="4" t="s">
        <v>73</v>
      </c>
      <c r="F59">
        <v>2</v>
      </c>
      <c r="G59">
        <v>0</v>
      </c>
      <c r="H59">
        <f>G59+'Core Depths'!$C$12</f>
        <v>444.39840000000004</v>
      </c>
      <c r="I59" t="s">
        <v>1</v>
      </c>
      <c r="J59" s="1">
        <v>43006</v>
      </c>
      <c r="K59" s="1">
        <v>43009</v>
      </c>
      <c r="L59">
        <v>25.25</v>
      </c>
      <c r="M59">
        <f>100-L59-N59</f>
        <v>71.97</v>
      </c>
      <c r="N59">
        <v>2.78</v>
      </c>
      <c r="O59">
        <v>45</v>
      </c>
      <c r="P59" s="1">
        <v>43020</v>
      </c>
      <c r="Q59">
        <v>14</v>
      </c>
      <c r="R59">
        <f>100-(Q59+S59)</f>
        <v>79.400000000000006</v>
      </c>
      <c r="S59">
        <v>6.6</v>
      </c>
      <c r="V59">
        <v>35</v>
      </c>
      <c r="Y59">
        <v>7.39</v>
      </c>
      <c r="Z59">
        <v>50.22</v>
      </c>
      <c r="AE59">
        <v>16</v>
      </c>
    </row>
    <row r="60" spans="1:32" x14ac:dyDescent="0.25">
      <c r="A60" t="s">
        <v>79</v>
      </c>
      <c r="B60" t="s">
        <v>8</v>
      </c>
      <c r="C60">
        <v>12</v>
      </c>
      <c r="D60" t="s">
        <v>35</v>
      </c>
      <c r="E60" s="4" t="s">
        <v>119</v>
      </c>
      <c r="F60">
        <v>2</v>
      </c>
      <c r="G60" t="s">
        <v>118</v>
      </c>
      <c r="H60">
        <v>444.49</v>
      </c>
      <c r="I60" t="s">
        <v>118</v>
      </c>
      <c r="J60" s="1">
        <v>43009</v>
      </c>
      <c r="Q60">
        <v>25.5</v>
      </c>
      <c r="R60">
        <f>100-S60-Q60</f>
        <v>67.3</v>
      </c>
      <c r="S60">
        <v>7.2</v>
      </c>
      <c r="T60">
        <v>95</v>
      </c>
      <c r="U60">
        <v>84</v>
      </c>
      <c r="V60">
        <v>50</v>
      </c>
      <c r="W60">
        <v>16</v>
      </c>
      <c r="X60">
        <v>5</v>
      </c>
      <c r="Y60">
        <v>25.4</v>
      </c>
      <c r="Z60">
        <v>64.150000000000006</v>
      </c>
    </row>
  </sheetData>
  <autoFilter ref="A2:AK60">
    <filterColumn colId="0">
      <filters>
        <filter val="UT"/>
      </filters>
    </filterColumn>
    <filterColumn colId="3">
      <filters>
        <filter val="FB"/>
      </filters>
    </filterColumn>
    <sortState ref="A3:AK61">
      <sortCondition ref="H2:H60"/>
    </sortState>
  </autoFilter>
  <mergeCells count="3">
    <mergeCell ref="K1:O1"/>
    <mergeCell ref="P1:Y1"/>
    <mergeCell ref="AB1:AD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H19" sqref="H19"/>
    </sheetView>
  </sheetViews>
  <sheetFormatPr defaultRowHeight="15" x14ac:dyDescent="0.25"/>
  <sheetData>
    <row r="1" spans="1:20" x14ac:dyDescent="0.25">
      <c r="A1" t="s">
        <v>101</v>
      </c>
      <c r="B1" t="s">
        <v>103</v>
      </c>
      <c r="C1" t="s">
        <v>102</v>
      </c>
      <c r="F1" s="6" t="s">
        <v>104</v>
      </c>
      <c r="G1" s="6" t="s">
        <v>108</v>
      </c>
      <c r="H1" s="8" t="s">
        <v>105</v>
      </c>
      <c r="I1" s="8" t="s">
        <v>102</v>
      </c>
      <c r="J1" s="9" t="s">
        <v>88</v>
      </c>
      <c r="K1" s="9" t="s">
        <v>102</v>
      </c>
      <c r="L1" s="7" t="s">
        <v>106</v>
      </c>
      <c r="M1" s="7" t="s">
        <v>102</v>
      </c>
      <c r="N1" s="10" t="s">
        <v>107</v>
      </c>
      <c r="O1" s="10" t="s">
        <v>102</v>
      </c>
      <c r="Q1" s="11" t="s">
        <v>109</v>
      </c>
      <c r="T1" t="s">
        <v>122</v>
      </c>
    </row>
    <row r="2" spans="1:20" x14ac:dyDescent="0.25">
      <c r="A2">
        <v>100</v>
      </c>
      <c r="B2">
        <f>A2/1000</f>
        <v>0.1</v>
      </c>
      <c r="C2">
        <f>-LOG(B2,2)</f>
        <v>3.3219280948873622</v>
      </c>
      <c r="E2" t="s">
        <v>110</v>
      </c>
      <c r="F2">
        <v>100</v>
      </c>
      <c r="G2">
        <v>3.3</v>
      </c>
      <c r="H2">
        <v>90</v>
      </c>
      <c r="I2">
        <v>3.47</v>
      </c>
      <c r="J2">
        <v>47</v>
      </c>
      <c r="K2">
        <v>4.41</v>
      </c>
      <c r="L2">
        <v>24</v>
      </c>
      <c r="M2">
        <v>5.38</v>
      </c>
      <c r="N2">
        <v>4.4800000000000004</v>
      </c>
      <c r="O2">
        <v>7.8</v>
      </c>
      <c r="Q2" s="11">
        <f>((I2-M2)/4)+((G2-O2)/6.6)</f>
        <v>-1.1593181818181817</v>
      </c>
      <c r="R2" t="s">
        <v>112</v>
      </c>
      <c r="T2">
        <f>(H2+J2+L2)/3</f>
        <v>53.666666666666664</v>
      </c>
    </row>
    <row r="3" spans="1:20" x14ac:dyDescent="0.25">
      <c r="E3" t="s">
        <v>111</v>
      </c>
      <c r="F3">
        <v>69.3</v>
      </c>
      <c r="G3">
        <v>3.85</v>
      </c>
      <c r="H3">
        <v>35.5</v>
      </c>
      <c r="I3">
        <v>4.82</v>
      </c>
      <c r="J3">
        <v>4.5</v>
      </c>
      <c r="K3">
        <v>7.8</v>
      </c>
      <c r="L3">
        <v>0.3</v>
      </c>
      <c r="M3">
        <v>12.28</v>
      </c>
      <c r="N3">
        <v>0.1</v>
      </c>
      <c r="O3">
        <v>13.44</v>
      </c>
      <c r="Q3" s="11">
        <f>((I3-M3)/4)+((G3-O3)/6.6)</f>
        <v>-3.3180303030303029</v>
      </c>
      <c r="T3">
        <f>(H3+J3+L3)/3</f>
        <v>13.433333333333332</v>
      </c>
    </row>
    <row r="14" spans="1:20" x14ac:dyDescent="0.25">
      <c r="A14">
        <v>84</v>
      </c>
      <c r="B14">
        <v>0.09</v>
      </c>
      <c r="C14">
        <v>3.47</v>
      </c>
      <c r="E14" t="s">
        <v>120</v>
      </c>
      <c r="F14">
        <f>C14-C15</f>
        <v>-1.9700000000000002</v>
      </c>
      <c r="G14">
        <f>F14/4</f>
        <v>-0.49250000000000005</v>
      </c>
    </row>
    <row r="15" spans="1:20" x14ac:dyDescent="0.25">
      <c r="A15">
        <v>16</v>
      </c>
      <c r="B15">
        <v>2.3E-2</v>
      </c>
      <c r="C15">
        <v>5.44</v>
      </c>
    </row>
    <row r="16" spans="1:20" x14ac:dyDescent="0.25">
      <c r="A16">
        <v>95</v>
      </c>
      <c r="B16">
        <v>0.1</v>
      </c>
      <c r="C16">
        <v>3.3</v>
      </c>
      <c r="E16" t="s">
        <v>121</v>
      </c>
      <c r="F16">
        <f>C16-C17</f>
        <v>-4.5</v>
      </c>
      <c r="G16">
        <f>F16/6.6</f>
        <v>-0.68181818181818188</v>
      </c>
    </row>
    <row r="17" spans="1:3" x14ac:dyDescent="0.25">
      <c r="A17">
        <v>5</v>
      </c>
      <c r="B17">
        <v>4.4999999999999997E-3</v>
      </c>
      <c r="C17">
        <v>7.8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workbookViewId="0">
      <selection activeCell="B8" sqref="B8"/>
    </sheetView>
  </sheetViews>
  <sheetFormatPr defaultRowHeight="15" x14ac:dyDescent="0.25"/>
  <cols>
    <col min="2" max="2" width="15.28515625" bestFit="1" customWidth="1"/>
  </cols>
  <sheetData>
    <row r="1" spans="1:20" x14ac:dyDescent="0.25">
      <c r="A1">
        <v>1</v>
      </c>
      <c r="B1">
        <v>409.34640000000002</v>
      </c>
      <c r="C1">
        <v>282.5496</v>
      </c>
      <c r="G1" t="s">
        <v>10</v>
      </c>
      <c r="H1" t="s">
        <v>9</v>
      </c>
      <c r="I1" t="s">
        <v>8</v>
      </c>
      <c r="P1" t="s">
        <v>8</v>
      </c>
      <c r="Q1" t="s">
        <v>91</v>
      </c>
      <c r="R1" t="s">
        <v>89</v>
      </c>
      <c r="S1" t="s">
        <v>92</v>
      </c>
      <c r="T1" t="s">
        <v>90</v>
      </c>
    </row>
    <row r="2" spans="1:20" x14ac:dyDescent="0.25">
      <c r="A2">
        <v>2</v>
      </c>
      <c r="B2">
        <v>412.39</v>
      </c>
      <c r="C2" s="2">
        <v>415.44240000000002</v>
      </c>
      <c r="G2">
        <f>B1</f>
        <v>409.34640000000002</v>
      </c>
      <c r="H2" t="s">
        <v>11</v>
      </c>
      <c r="P2">
        <v>1</v>
      </c>
      <c r="Q2">
        <v>7645</v>
      </c>
      <c r="R2">
        <f>Q2-6718</f>
        <v>927</v>
      </c>
      <c r="S2">
        <f>Q2*0.3048</f>
        <v>2330.1959999999999</v>
      </c>
      <c r="T2">
        <f>R2*0.3048</f>
        <v>282.5496</v>
      </c>
    </row>
    <row r="3" spans="1:20" x14ac:dyDescent="0.25">
      <c r="A3">
        <v>3</v>
      </c>
      <c r="B3">
        <v>415.44</v>
      </c>
      <c r="C3" s="2">
        <v>418.49040000000002</v>
      </c>
      <c r="G3">
        <v>410</v>
      </c>
      <c r="H3" t="s">
        <v>11</v>
      </c>
      <c r="P3">
        <v>2</v>
      </c>
      <c r="Q3">
        <v>8081</v>
      </c>
      <c r="R3">
        <f t="shared" ref="R3:R14" si="0">Q3-6718</f>
        <v>1363</v>
      </c>
      <c r="S3">
        <f t="shared" ref="S3:T18" si="1">Q3*0.3048</f>
        <v>2463.0888</v>
      </c>
      <c r="T3">
        <f t="shared" si="1"/>
        <v>415.44240000000002</v>
      </c>
    </row>
    <row r="4" spans="1:20" x14ac:dyDescent="0.25">
      <c r="A4">
        <v>4</v>
      </c>
      <c r="B4" s="2">
        <v>418.49040000000002</v>
      </c>
      <c r="C4" s="2">
        <v>421.53840000000002</v>
      </c>
      <c r="G4">
        <v>411</v>
      </c>
      <c r="H4" t="s">
        <v>11</v>
      </c>
      <c r="P4">
        <v>3</v>
      </c>
      <c r="Q4">
        <v>8091</v>
      </c>
      <c r="R4">
        <f t="shared" si="0"/>
        <v>1373</v>
      </c>
      <c r="S4">
        <f t="shared" si="1"/>
        <v>2466.1368000000002</v>
      </c>
      <c r="T4">
        <f t="shared" si="1"/>
        <v>418.49040000000002</v>
      </c>
    </row>
    <row r="5" spans="1:20" x14ac:dyDescent="0.25">
      <c r="A5">
        <v>5</v>
      </c>
      <c r="B5">
        <v>421.53840000000002</v>
      </c>
      <c r="C5" s="2">
        <v>424.58640000000003</v>
      </c>
      <c r="G5">
        <v>412</v>
      </c>
      <c r="H5" t="s">
        <v>12</v>
      </c>
      <c r="P5">
        <v>4</v>
      </c>
      <c r="Q5">
        <v>8101</v>
      </c>
      <c r="R5">
        <f t="shared" si="0"/>
        <v>1383</v>
      </c>
      <c r="S5">
        <f t="shared" si="1"/>
        <v>2469.1848</v>
      </c>
      <c r="T5">
        <f t="shared" si="1"/>
        <v>421.53840000000002</v>
      </c>
    </row>
    <row r="6" spans="1:20" x14ac:dyDescent="0.25">
      <c r="A6">
        <v>6</v>
      </c>
      <c r="B6">
        <v>424.59</v>
      </c>
      <c r="C6" s="3">
        <v>427.63440000000003</v>
      </c>
      <c r="G6">
        <v>413</v>
      </c>
      <c r="H6" t="s">
        <v>12</v>
      </c>
      <c r="J6" t="s">
        <v>31</v>
      </c>
      <c r="P6">
        <v>5</v>
      </c>
      <c r="Q6">
        <v>8111</v>
      </c>
      <c r="R6">
        <f t="shared" si="0"/>
        <v>1393</v>
      </c>
      <c r="S6">
        <f t="shared" si="1"/>
        <v>2472.2328000000002</v>
      </c>
      <c r="T6">
        <f t="shared" si="1"/>
        <v>424.58640000000003</v>
      </c>
    </row>
    <row r="7" spans="1:20" x14ac:dyDescent="0.25">
      <c r="A7">
        <v>7</v>
      </c>
      <c r="B7">
        <v>427.63</v>
      </c>
      <c r="C7" s="2">
        <v>430.68240000000003</v>
      </c>
      <c r="G7">
        <v>414</v>
      </c>
      <c r="H7" t="s">
        <v>12</v>
      </c>
      <c r="P7">
        <v>6</v>
      </c>
      <c r="Q7">
        <v>8121</v>
      </c>
      <c r="R7">
        <f t="shared" si="0"/>
        <v>1403</v>
      </c>
      <c r="S7">
        <f t="shared" si="1"/>
        <v>2475.2808</v>
      </c>
      <c r="T7">
        <f t="shared" si="1"/>
        <v>427.63440000000003</v>
      </c>
    </row>
    <row r="8" spans="1:20" x14ac:dyDescent="0.25">
      <c r="A8">
        <v>8</v>
      </c>
      <c r="B8">
        <v>430.68239999999997</v>
      </c>
      <c r="C8" s="2">
        <v>433.73040000000003</v>
      </c>
      <c r="G8">
        <v>415</v>
      </c>
      <c r="H8" t="s">
        <v>14</v>
      </c>
      <c r="P8">
        <v>7</v>
      </c>
      <c r="Q8">
        <v>8131</v>
      </c>
      <c r="R8">
        <f t="shared" si="0"/>
        <v>1413</v>
      </c>
      <c r="S8">
        <f t="shared" si="1"/>
        <v>2478.3288000000002</v>
      </c>
      <c r="T8">
        <f t="shared" si="1"/>
        <v>430.68240000000003</v>
      </c>
    </row>
    <row r="9" spans="1:20" x14ac:dyDescent="0.25">
      <c r="A9">
        <v>9</v>
      </c>
      <c r="B9" t="s">
        <v>9</v>
      </c>
      <c r="C9" s="3">
        <v>436.77840000000003</v>
      </c>
      <c r="G9">
        <v>416</v>
      </c>
      <c r="H9" t="s">
        <v>14</v>
      </c>
      <c r="P9">
        <v>8</v>
      </c>
      <c r="Q9">
        <v>8141</v>
      </c>
      <c r="R9">
        <f t="shared" si="0"/>
        <v>1423</v>
      </c>
      <c r="S9">
        <f t="shared" si="1"/>
        <v>2481.3768</v>
      </c>
      <c r="T9">
        <f t="shared" si="1"/>
        <v>433.73040000000003</v>
      </c>
    </row>
    <row r="10" spans="1:20" x14ac:dyDescent="0.25">
      <c r="A10">
        <v>10</v>
      </c>
      <c r="C10" s="2">
        <v>439.82640000000004</v>
      </c>
      <c r="G10">
        <v>417</v>
      </c>
      <c r="H10" t="s">
        <v>14</v>
      </c>
      <c r="I10" s="2" t="s">
        <v>19</v>
      </c>
      <c r="P10">
        <v>9</v>
      </c>
      <c r="Q10">
        <v>8151</v>
      </c>
      <c r="R10">
        <f t="shared" si="0"/>
        <v>1433</v>
      </c>
      <c r="S10">
        <f t="shared" si="1"/>
        <v>2484.4248000000002</v>
      </c>
      <c r="T10">
        <f t="shared" si="1"/>
        <v>436.77840000000003</v>
      </c>
    </row>
    <row r="11" spans="1:20" x14ac:dyDescent="0.25">
      <c r="A11">
        <v>11</v>
      </c>
      <c r="C11" s="2">
        <v>441.35040000000004</v>
      </c>
      <c r="G11">
        <f>B4</f>
        <v>418.49040000000002</v>
      </c>
      <c r="H11" s="2" t="s">
        <v>15</v>
      </c>
      <c r="I11" s="2" t="s">
        <v>19</v>
      </c>
      <c r="P11">
        <v>10</v>
      </c>
      <c r="Q11">
        <v>8161</v>
      </c>
      <c r="R11">
        <f t="shared" si="0"/>
        <v>1443</v>
      </c>
      <c r="S11">
        <f t="shared" si="1"/>
        <v>2487.4728</v>
      </c>
      <c r="T11">
        <f t="shared" si="1"/>
        <v>439.82640000000004</v>
      </c>
    </row>
    <row r="12" spans="1:20" x14ac:dyDescent="0.25">
      <c r="A12">
        <v>12</v>
      </c>
      <c r="C12">
        <v>444.39840000000004</v>
      </c>
      <c r="G12">
        <v>419</v>
      </c>
      <c r="H12" s="2" t="s">
        <v>15</v>
      </c>
      <c r="I12" s="2" t="s">
        <v>20</v>
      </c>
      <c r="P12">
        <v>11</v>
      </c>
      <c r="Q12">
        <v>8166</v>
      </c>
      <c r="R12">
        <f t="shared" si="0"/>
        <v>1448</v>
      </c>
      <c r="S12">
        <f t="shared" si="1"/>
        <v>2488.9968000000003</v>
      </c>
      <c r="T12">
        <f t="shared" si="1"/>
        <v>441.35040000000004</v>
      </c>
    </row>
    <row r="13" spans="1:20" x14ac:dyDescent="0.25">
      <c r="A13">
        <v>13</v>
      </c>
      <c r="C13" s="2">
        <v>447.14160000000004</v>
      </c>
      <c r="G13">
        <v>420</v>
      </c>
      <c r="H13" s="2" t="s">
        <v>15</v>
      </c>
      <c r="I13" s="2" t="s">
        <v>20</v>
      </c>
      <c r="P13">
        <v>12</v>
      </c>
      <c r="Q13">
        <v>8176</v>
      </c>
      <c r="R13">
        <f t="shared" si="0"/>
        <v>1458</v>
      </c>
      <c r="S13">
        <f t="shared" si="1"/>
        <v>2492.0448000000001</v>
      </c>
      <c r="T13">
        <f t="shared" si="1"/>
        <v>444.39840000000004</v>
      </c>
    </row>
    <row r="14" spans="1:20" x14ac:dyDescent="0.25">
      <c r="A14" t="s">
        <v>32</v>
      </c>
      <c r="B14" t="s">
        <v>9</v>
      </c>
      <c r="C14" t="s">
        <v>8</v>
      </c>
      <c r="G14">
        <v>421</v>
      </c>
      <c r="H14" s="2" t="s">
        <v>15</v>
      </c>
      <c r="I14" s="2" t="s">
        <v>20</v>
      </c>
      <c r="P14">
        <v>13</v>
      </c>
      <c r="Q14">
        <v>8185</v>
      </c>
      <c r="R14">
        <f t="shared" si="0"/>
        <v>1467</v>
      </c>
      <c r="S14">
        <f t="shared" si="1"/>
        <v>2494.788</v>
      </c>
      <c r="T14">
        <f t="shared" si="1"/>
        <v>447.14160000000004</v>
      </c>
    </row>
    <row r="15" spans="1:20" x14ac:dyDescent="0.25">
      <c r="B15" t="s">
        <v>36</v>
      </c>
      <c r="C15" t="s">
        <v>35</v>
      </c>
      <c r="G15">
        <v>422</v>
      </c>
      <c r="H15" t="s">
        <v>16</v>
      </c>
      <c r="I15" s="2" t="s">
        <v>21</v>
      </c>
    </row>
    <row r="16" spans="1:20" x14ac:dyDescent="0.25">
      <c r="B16" t="s">
        <v>93</v>
      </c>
      <c r="G16">
        <v>423</v>
      </c>
      <c r="H16" t="s">
        <v>16</v>
      </c>
      <c r="I16" s="2" t="s">
        <v>21</v>
      </c>
      <c r="P16" t="s">
        <v>9</v>
      </c>
    </row>
    <row r="17" spans="7:20" x14ac:dyDescent="0.25">
      <c r="G17">
        <v>424</v>
      </c>
      <c r="H17" t="s">
        <v>16</v>
      </c>
      <c r="I17" s="2" t="s">
        <v>21</v>
      </c>
      <c r="P17">
        <v>1</v>
      </c>
      <c r="Q17">
        <v>8062</v>
      </c>
      <c r="R17">
        <f>Q17-6719</f>
        <v>1343</v>
      </c>
      <c r="S17">
        <f t="shared" si="1"/>
        <v>2457.2976000000003</v>
      </c>
      <c r="T17">
        <f t="shared" si="1"/>
        <v>409.34640000000002</v>
      </c>
    </row>
    <row r="18" spans="7:20" x14ac:dyDescent="0.25">
      <c r="G18">
        <v>425</v>
      </c>
      <c r="H18" t="s">
        <v>17</v>
      </c>
      <c r="I18" s="2" t="s">
        <v>22</v>
      </c>
      <c r="P18">
        <v>2</v>
      </c>
      <c r="Q18">
        <v>8072</v>
      </c>
      <c r="R18">
        <f t="shared" ref="R18:R24" si="2">Q18-6719</f>
        <v>1353</v>
      </c>
      <c r="S18">
        <f t="shared" si="1"/>
        <v>2460.3456000000001</v>
      </c>
      <c r="T18">
        <f t="shared" si="1"/>
        <v>412.39440000000002</v>
      </c>
    </row>
    <row r="19" spans="7:20" x14ac:dyDescent="0.25">
      <c r="G19">
        <v>426</v>
      </c>
      <c r="H19" t="s">
        <v>17</v>
      </c>
      <c r="I19" s="2" t="s">
        <v>22</v>
      </c>
      <c r="P19">
        <v>3</v>
      </c>
      <c r="Q19">
        <v>8082</v>
      </c>
      <c r="R19">
        <f t="shared" si="2"/>
        <v>1363</v>
      </c>
      <c r="S19">
        <f t="shared" ref="S19:T24" si="3">Q19*0.3048</f>
        <v>2463.3936000000003</v>
      </c>
      <c r="T19">
        <f t="shared" si="3"/>
        <v>415.44240000000002</v>
      </c>
    </row>
    <row r="20" spans="7:20" x14ac:dyDescent="0.25">
      <c r="G20">
        <v>427</v>
      </c>
      <c r="H20" t="s">
        <v>17</v>
      </c>
      <c r="I20" s="2" t="s">
        <v>22</v>
      </c>
      <c r="P20">
        <v>4</v>
      </c>
      <c r="Q20">
        <v>8092</v>
      </c>
      <c r="R20">
        <f t="shared" si="2"/>
        <v>1373</v>
      </c>
      <c r="S20">
        <f t="shared" si="3"/>
        <v>2466.4416000000001</v>
      </c>
      <c r="T20">
        <f t="shared" si="3"/>
        <v>418.49040000000002</v>
      </c>
    </row>
    <row r="21" spans="7:20" x14ac:dyDescent="0.25">
      <c r="G21">
        <v>428</v>
      </c>
      <c r="H21" t="s">
        <v>18</v>
      </c>
      <c r="I21" s="3" t="s">
        <v>23</v>
      </c>
      <c r="P21">
        <v>5</v>
      </c>
      <c r="Q21">
        <v>8102</v>
      </c>
      <c r="R21">
        <f t="shared" si="2"/>
        <v>1383</v>
      </c>
      <c r="S21">
        <f t="shared" si="3"/>
        <v>2469.4896000000003</v>
      </c>
      <c r="T21">
        <f t="shared" si="3"/>
        <v>421.53840000000002</v>
      </c>
    </row>
    <row r="22" spans="7:20" x14ac:dyDescent="0.25">
      <c r="G22">
        <v>429</v>
      </c>
      <c r="H22" t="s">
        <v>18</v>
      </c>
      <c r="I22" s="3" t="s">
        <v>23</v>
      </c>
      <c r="P22">
        <v>6</v>
      </c>
      <c r="Q22">
        <v>8112</v>
      </c>
      <c r="R22">
        <f t="shared" si="2"/>
        <v>1393</v>
      </c>
      <c r="S22">
        <f t="shared" si="3"/>
        <v>2472.5376000000001</v>
      </c>
      <c r="T22">
        <f t="shared" si="3"/>
        <v>424.58640000000003</v>
      </c>
    </row>
    <row r="23" spans="7:20" x14ac:dyDescent="0.25">
      <c r="G23">
        <v>430</v>
      </c>
      <c r="H23" t="s">
        <v>13</v>
      </c>
      <c r="I23" s="3" t="s">
        <v>23</v>
      </c>
      <c r="P23">
        <v>7</v>
      </c>
      <c r="Q23">
        <v>8122</v>
      </c>
      <c r="R23">
        <f t="shared" si="2"/>
        <v>1403</v>
      </c>
      <c r="S23">
        <f t="shared" si="3"/>
        <v>2475.5856000000003</v>
      </c>
      <c r="T23">
        <f t="shared" si="3"/>
        <v>427.63440000000003</v>
      </c>
    </row>
    <row r="24" spans="7:20" x14ac:dyDescent="0.25">
      <c r="G24">
        <v>431</v>
      </c>
      <c r="H24" t="s">
        <v>13</v>
      </c>
      <c r="I24" s="3" t="s">
        <v>23</v>
      </c>
      <c r="P24">
        <v>8</v>
      </c>
      <c r="Q24">
        <v>8132</v>
      </c>
      <c r="R24">
        <f t="shared" si="2"/>
        <v>1413</v>
      </c>
      <c r="S24">
        <f t="shared" si="3"/>
        <v>2478.6336000000001</v>
      </c>
      <c r="T24">
        <f t="shared" si="3"/>
        <v>430.68240000000003</v>
      </c>
    </row>
    <row r="25" spans="7:20" x14ac:dyDescent="0.25">
      <c r="G25">
        <v>432</v>
      </c>
      <c r="I25" s="2" t="s">
        <v>24</v>
      </c>
    </row>
    <row r="26" spans="7:20" x14ac:dyDescent="0.25">
      <c r="G26">
        <v>433</v>
      </c>
      <c r="I26" s="2" t="s">
        <v>24</v>
      </c>
    </row>
    <row r="27" spans="7:20" x14ac:dyDescent="0.25">
      <c r="G27">
        <v>434</v>
      </c>
      <c r="I27" s="2" t="s">
        <v>24</v>
      </c>
    </row>
    <row r="28" spans="7:20" x14ac:dyDescent="0.25">
      <c r="G28">
        <v>435</v>
      </c>
      <c r="I28" s="2" t="s">
        <v>25</v>
      </c>
    </row>
    <row r="29" spans="7:20" x14ac:dyDescent="0.25">
      <c r="G29">
        <v>436</v>
      </c>
      <c r="I29" s="2" t="s">
        <v>25</v>
      </c>
    </row>
    <row r="30" spans="7:20" x14ac:dyDescent="0.25">
      <c r="G30">
        <v>437</v>
      </c>
      <c r="I30" s="3" t="s">
        <v>26</v>
      </c>
    </row>
    <row r="31" spans="7:20" x14ac:dyDescent="0.25">
      <c r="G31">
        <v>438</v>
      </c>
      <c r="I31" s="3" t="s">
        <v>26</v>
      </c>
    </row>
    <row r="32" spans="7:20" x14ac:dyDescent="0.25">
      <c r="G32">
        <v>439</v>
      </c>
      <c r="I32" s="3" t="s">
        <v>26</v>
      </c>
    </row>
    <row r="33" spans="7:9" x14ac:dyDescent="0.25">
      <c r="G33">
        <v>440</v>
      </c>
      <c r="I33" s="2" t="s">
        <v>27</v>
      </c>
    </row>
    <row r="34" spans="7:9" x14ac:dyDescent="0.25">
      <c r="G34">
        <v>441</v>
      </c>
      <c r="I34" s="2" t="s">
        <v>28</v>
      </c>
    </row>
    <row r="35" spans="7:9" x14ac:dyDescent="0.25">
      <c r="G35">
        <v>442</v>
      </c>
      <c r="I35" s="2" t="s">
        <v>28</v>
      </c>
    </row>
    <row r="36" spans="7:9" x14ac:dyDescent="0.25">
      <c r="G36">
        <v>443</v>
      </c>
      <c r="I36" s="2" t="s">
        <v>28</v>
      </c>
    </row>
    <row r="37" spans="7:9" x14ac:dyDescent="0.25">
      <c r="G37">
        <v>444</v>
      </c>
      <c r="I37" t="s">
        <v>29</v>
      </c>
    </row>
    <row r="38" spans="7:9" x14ac:dyDescent="0.25">
      <c r="G38">
        <v>445</v>
      </c>
      <c r="I38" t="s">
        <v>29</v>
      </c>
    </row>
    <row r="39" spans="7:9" x14ac:dyDescent="0.25">
      <c r="G39">
        <v>446</v>
      </c>
      <c r="I39" t="s">
        <v>29</v>
      </c>
    </row>
    <row r="40" spans="7:9" x14ac:dyDescent="0.25">
      <c r="G40">
        <v>447</v>
      </c>
      <c r="I40" s="2" t="s">
        <v>30</v>
      </c>
    </row>
    <row r="41" spans="7:9" x14ac:dyDescent="0.25">
      <c r="G41">
        <v>448</v>
      </c>
      <c r="I41" s="2" t="s">
        <v>30</v>
      </c>
    </row>
    <row r="42" spans="7:9" x14ac:dyDescent="0.25">
      <c r="G42">
        <v>449</v>
      </c>
      <c r="I42" s="2" t="s">
        <v>30</v>
      </c>
    </row>
    <row r="43" spans="7:9" x14ac:dyDescent="0.25">
      <c r="G43">
        <v>450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5" sqref="G5"/>
    </sheetView>
  </sheetViews>
  <sheetFormatPr defaultRowHeight="15" x14ac:dyDescent="0.25"/>
  <cols>
    <col min="2" max="2" width="11.28515625" bestFit="1" customWidth="1"/>
  </cols>
  <sheetData>
    <row r="1" spans="1:8" x14ac:dyDescent="0.25">
      <c r="C1" s="16" t="s">
        <v>64</v>
      </c>
      <c r="D1" s="16"/>
      <c r="E1" s="16"/>
      <c r="F1" s="16" t="s">
        <v>65</v>
      </c>
      <c r="G1" s="16"/>
      <c r="H1" s="16"/>
    </row>
    <row r="2" spans="1:8" x14ac:dyDescent="0.25">
      <c r="A2" t="s">
        <v>7</v>
      </c>
      <c r="B2" t="s">
        <v>0</v>
      </c>
      <c r="C2" t="s">
        <v>66</v>
      </c>
      <c r="D2" t="s">
        <v>67</v>
      </c>
      <c r="E2" t="s">
        <v>68</v>
      </c>
      <c r="F2" t="s">
        <v>66</v>
      </c>
      <c r="G2" t="s">
        <v>67</v>
      </c>
      <c r="H2" t="s">
        <v>68</v>
      </c>
    </row>
    <row r="3" spans="1:8" x14ac:dyDescent="0.25">
      <c r="A3">
        <v>1</v>
      </c>
      <c r="B3" t="s">
        <v>63</v>
      </c>
      <c r="C3">
        <v>0.12</v>
      </c>
      <c r="D3">
        <f>100-(E3+C3)</f>
        <v>49.580000000000005</v>
      </c>
      <c r="E3">
        <v>50.3</v>
      </c>
      <c r="F3">
        <v>0</v>
      </c>
      <c r="G3">
        <v>69.5</v>
      </c>
      <c r="H3">
        <v>31.5</v>
      </c>
    </row>
    <row r="4" spans="1:8" x14ac:dyDescent="0.25">
      <c r="A4">
        <v>1</v>
      </c>
      <c r="B4" t="s">
        <v>69</v>
      </c>
      <c r="C4">
        <v>0.11</v>
      </c>
      <c r="D4">
        <f>100-(E4+C4)</f>
        <v>47.99</v>
      </c>
      <c r="E4">
        <v>51.9</v>
      </c>
      <c r="F4">
        <v>0</v>
      </c>
      <c r="G4">
        <v>69</v>
      </c>
      <c r="H4">
        <v>31</v>
      </c>
    </row>
  </sheetData>
  <mergeCells count="2">
    <mergeCell ref="C1:E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phi</vt:lpstr>
      <vt:lpstr>Core Depths</vt:lpstr>
      <vt:lpstr>Quant Degas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Meazell</dc:creator>
  <cp:lastModifiedBy>Meazell, Patrick K</cp:lastModifiedBy>
  <cp:lastPrinted>2017-10-23T21:32:35Z</cp:lastPrinted>
  <dcterms:created xsi:type="dcterms:W3CDTF">2017-08-15T16:02:50Z</dcterms:created>
  <dcterms:modified xsi:type="dcterms:W3CDTF">2018-02-08T21:06:18Z</dcterms:modified>
</cp:coreProperties>
</file>