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geo-smbroot2.geo.utexas.edu\root\Flemings_Users\04_Lab_PressureCore\Pressure Core Center\Quantitative Degassing\H005-8FB-2-104.1-118.1\Log sheet\"/>
    </mc:Choice>
  </mc:AlternateContent>
  <xr:revisionPtr revIDLastSave="0" documentId="13_ncr:1_{90CE6F5B-6421-4880-8C87-4F8DBBAD33BA}" xr6:coauthVersionLast="36" xr6:coauthVersionMax="36" xr10:uidLastSave="{00000000-0000-0000-0000-000000000000}"/>
  <bookViews>
    <workbookView xWindow="0" yWindow="0" windowWidth="28800" windowHeight="12225" tabRatio="623" xr2:uid="{00000000-000D-0000-FFFF-FFFF00000000}"/>
  </bookViews>
  <sheets>
    <sheet name="UT-GOM2-1-H005-4FB-4" sheetId="27" r:id="rId1"/>
    <sheet name="UT-GOM2-1-H005-4FB-4 table" sheetId="30" r:id="rId2"/>
    <sheet name="graph" sheetId="31" r:id="rId3"/>
  </sheets>
  <definedNames>
    <definedName name="_xlnm.Print_Area" localSheetId="0">'UT-GOM2-1-H005-4FB-4'!#REF!</definedName>
    <definedName name="_xlnm.Print_Area" localSheetId="1">'UT-GOM2-1-H005-4FB-4 table'!$A$1:$I$19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42" i="27" l="1"/>
  <c r="T143" i="27" s="1"/>
  <c r="T144" i="27" s="1"/>
  <c r="T145" i="27" s="1"/>
  <c r="T146" i="27" s="1"/>
  <c r="T147" i="27" s="1"/>
  <c r="T148" i="27" s="1"/>
  <c r="T149" i="27" s="1"/>
  <c r="T150" i="27" s="1"/>
  <c r="T151" i="27" s="1"/>
  <c r="T152" i="27" s="1"/>
  <c r="T153" i="27" s="1"/>
  <c r="T154" i="27" s="1"/>
  <c r="T155" i="27" s="1"/>
  <c r="T156" i="27" s="1"/>
  <c r="T157" i="27" s="1"/>
  <c r="T158" i="27" s="1"/>
  <c r="T159" i="27" s="1"/>
  <c r="T160" i="27" s="1"/>
  <c r="T161" i="27" s="1"/>
  <c r="T162" i="27" s="1"/>
  <c r="T163" i="27" s="1"/>
  <c r="T164" i="27" s="1"/>
  <c r="T165" i="27" s="1"/>
  <c r="T166" i="27" s="1"/>
  <c r="T167" i="27" s="1"/>
  <c r="T168" i="27" s="1"/>
  <c r="T169" i="27" s="1"/>
  <c r="U169" i="27" s="1"/>
  <c r="T141" i="27"/>
  <c r="T134" i="27"/>
  <c r="T135" i="27"/>
  <c r="T136" i="27" s="1"/>
  <c r="T137" i="27" s="1"/>
  <c r="T138" i="27" s="1"/>
  <c r="T139" i="27" s="1"/>
  <c r="T140" i="27" s="1"/>
  <c r="AB169" i="27"/>
  <c r="X169" i="27"/>
  <c r="S169" i="27"/>
  <c r="Q169" i="27"/>
  <c r="O169" i="27"/>
  <c r="AB168" i="27" l="1"/>
  <c r="X168" i="27"/>
  <c r="S168" i="27"/>
  <c r="Q168" i="27"/>
  <c r="O168" i="27"/>
  <c r="AB167" i="27"/>
  <c r="X167" i="27"/>
  <c r="S167" i="27"/>
  <c r="Q167" i="27"/>
  <c r="O167" i="27"/>
  <c r="AB166" i="27"/>
  <c r="X166" i="27"/>
  <c r="S166" i="27"/>
  <c r="Q166" i="27"/>
  <c r="O166" i="27"/>
  <c r="AB165" i="27"/>
  <c r="X165" i="27"/>
  <c r="S165" i="27"/>
  <c r="Q165" i="27"/>
  <c r="O165" i="27"/>
  <c r="AB164" i="27"/>
  <c r="X164" i="27"/>
  <c r="S164" i="27"/>
  <c r="Q164" i="27"/>
  <c r="O164" i="27"/>
  <c r="AB163" i="27"/>
  <c r="X163" i="27"/>
  <c r="S163" i="27"/>
  <c r="Q163" i="27"/>
  <c r="O163" i="27"/>
  <c r="U164" i="27" l="1"/>
  <c r="U163" i="27"/>
  <c r="U166" i="27" l="1"/>
  <c r="U165" i="27"/>
  <c r="U168" i="27" l="1"/>
  <c r="U167" i="27"/>
  <c r="AB162" i="27" l="1"/>
  <c r="X162" i="27"/>
  <c r="S162" i="27"/>
  <c r="Q162" i="27"/>
  <c r="O162" i="27"/>
  <c r="AB161" i="27"/>
  <c r="X161" i="27"/>
  <c r="S161" i="27"/>
  <c r="Q161" i="27"/>
  <c r="O161" i="27"/>
  <c r="AB160" i="27"/>
  <c r="X160" i="27"/>
  <c r="S160" i="27"/>
  <c r="Q160" i="27"/>
  <c r="O160" i="27"/>
  <c r="AB159" i="27"/>
  <c r="X159" i="27"/>
  <c r="S159" i="27"/>
  <c r="Q159" i="27"/>
  <c r="O159" i="27"/>
  <c r="AB158" i="27"/>
  <c r="X158" i="27"/>
  <c r="S158" i="27"/>
  <c r="Q158" i="27"/>
  <c r="O158" i="27"/>
  <c r="AB157" i="27"/>
  <c r="X157" i="27"/>
  <c r="S157" i="27"/>
  <c r="Q157" i="27"/>
  <c r="O157" i="27"/>
  <c r="AB156" i="27"/>
  <c r="X156" i="27"/>
  <c r="S156" i="27"/>
  <c r="Q156" i="27"/>
  <c r="O156" i="27"/>
  <c r="AB155" i="27"/>
  <c r="X155" i="27"/>
  <c r="S155" i="27"/>
  <c r="Q155" i="27"/>
  <c r="O155" i="27"/>
  <c r="AB154" i="27"/>
  <c r="X154" i="27"/>
  <c r="S154" i="27"/>
  <c r="Q154" i="27"/>
  <c r="O154" i="27"/>
  <c r="AB153" i="27"/>
  <c r="X153" i="27"/>
  <c r="S153" i="27"/>
  <c r="Q153" i="27"/>
  <c r="O153" i="27"/>
  <c r="AB152" i="27"/>
  <c r="X152" i="27"/>
  <c r="S152" i="27"/>
  <c r="Q152" i="27"/>
  <c r="O152" i="27"/>
  <c r="AB151" i="27"/>
  <c r="X151" i="27"/>
  <c r="S151" i="27"/>
  <c r="Q151" i="27"/>
  <c r="O151" i="27"/>
  <c r="AB150" i="27"/>
  <c r="X150" i="27"/>
  <c r="S150" i="27"/>
  <c r="Q150" i="27"/>
  <c r="O150" i="27"/>
  <c r="AB149" i="27"/>
  <c r="X149" i="27"/>
  <c r="S149" i="27"/>
  <c r="Q149" i="27"/>
  <c r="O149" i="27"/>
  <c r="AB148" i="27"/>
  <c r="X148" i="27"/>
  <c r="S148" i="27"/>
  <c r="Q148" i="27"/>
  <c r="O148" i="27"/>
  <c r="AB147" i="27"/>
  <c r="X147" i="27"/>
  <c r="S147" i="27"/>
  <c r="Q147" i="27"/>
  <c r="O147" i="27"/>
  <c r="AB146" i="27"/>
  <c r="X146" i="27"/>
  <c r="S146" i="27"/>
  <c r="Q146" i="27"/>
  <c r="O146" i="27"/>
  <c r="AB145" i="27"/>
  <c r="X145" i="27"/>
  <c r="S145" i="27"/>
  <c r="Q145" i="27"/>
  <c r="U145" i="27" s="1"/>
  <c r="O145" i="27"/>
  <c r="AB144" i="27"/>
  <c r="X144" i="27"/>
  <c r="S144" i="27"/>
  <c r="U144" i="27" s="1"/>
  <c r="Q144" i="27"/>
  <c r="O144" i="27"/>
  <c r="AB143" i="27"/>
  <c r="X143" i="27"/>
  <c r="S143" i="27"/>
  <c r="Q143" i="27"/>
  <c r="O143" i="27"/>
  <c r="AB142" i="27"/>
  <c r="X142" i="27"/>
  <c r="S142" i="27"/>
  <c r="Q142" i="27"/>
  <c r="U142" i="27" s="1"/>
  <c r="O142" i="27"/>
  <c r="AB141" i="27"/>
  <c r="X141" i="27"/>
  <c r="S141" i="27"/>
  <c r="Q141" i="27"/>
  <c r="U141" i="27" s="1"/>
  <c r="O141" i="27"/>
  <c r="AB140" i="27"/>
  <c r="X140" i="27"/>
  <c r="S140" i="27"/>
  <c r="Q140" i="27"/>
  <c r="O140" i="27"/>
  <c r="AB139" i="27"/>
  <c r="X139" i="27"/>
  <c r="S139" i="27"/>
  <c r="Q139" i="27"/>
  <c r="O139" i="27"/>
  <c r="AB138" i="27"/>
  <c r="X138" i="27"/>
  <c r="S138" i="27"/>
  <c r="Q138" i="27"/>
  <c r="O138" i="27"/>
  <c r="AB137" i="27"/>
  <c r="X137" i="27"/>
  <c r="S137" i="27"/>
  <c r="Q137" i="27"/>
  <c r="U137" i="27" s="1"/>
  <c r="O137" i="27"/>
  <c r="AB136" i="27"/>
  <c r="X136" i="27"/>
  <c r="S136" i="27"/>
  <c r="U136" i="27" s="1"/>
  <c r="Q136" i="27"/>
  <c r="O136" i="27"/>
  <c r="AB135" i="27"/>
  <c r="X135" i="27"/>
  <c r="S135" i="27"/>
  <c r="Q135" i="27"/>
  <c r="O135" i="27"/>
  <c r="AB134" i="27"/>
  <c r="X134" i="27"/>
  <c r="S134" i="27"/>
  <c r="Q134" i="27"/>
  <c r="U134" i="27" s="1"/>
  <c r="O134" i="27"/>
  <c r="AB133" i="27"/>
  <c r="X133" i="27"/>
  <c r="S133" i="27"/>
  <c r="Q133" i="27"/>
  <c r="O133" i="27"/>
  <c r="AB132" i="27"/>
  <c r="X132" i="27"/>
  <c r="S132" i="27"/>
  <c r="Q132" i="27"/>
  <c r="O132" i="27"/>
  <c r="AB131" i="27"/>
  <c r="X131" i="27"/>
  <c r="S131" i="27"/>
  <c r="Q131" i="27"/>
  <c r="O131" i="27"/>
  <c r="AB130" i="27"/>
  <c r="X130" i="27"/>
  <c r="S130" i="27"/>
  <c r="Q130" i="27"/>
  <c r="O130" i="27"/>
  <c r="AB129" i="27"/>
  <c r="X129" i="27"/>
  <c r="S129" i="27"/>
  <c r="Q129" i="27"/>
  <c r="O129" i="27"/>
  <c r="AB128" i="27"/>
  <c r="X128" i="27"/>
  <c r="S128" i="27"/>
  <c r="Q128" i="27"/>
  <c r="O128" i="27"/>
  <c r="AB127" i="27"/>
  <c r="X127" i="27"/>
  <c r="S127" i="27"/>
  <c r="Q127" i="27"/>
  <c r="O127" i="27"/>
  <c r="AB126" i="27"/>
  <c r="X126" i="27"/>
  <c r="S126" i="27"/>
  <c r="Q126" i="27"/>
  <c r="O126" i="27"/>
  <c r="AB125" i="27"/>
  <c r="X125" i="27"/>
  <c r="S125" i="27"/>
  <c r="Q125" i="27"/>
  <c r="O125" i="27"/>
  <c r="AB124" i="27"/>
  <c r="X124" i="27"/>
  <c r="S124" i="27"/>
  <c r="Q124" i="27"/>
  <c r="O124" i="27"/>
  <c r="AB123" i="27"/>
  <c r="X123" i="27"/>
  <c r="S123" i="27"/>
  <c r="Q123" i="27"/>
  <c r="O123" i="27"/>
  <c r="AB122" i="27"/>
  <c r="X122" i="27"/>
  <c r="S122" i="27"/>
  <c r="Q122" i="27"/>
  <c r="O122" i="27"/>
  <c r="AB121" i="27"/>
  <c r="X121" i="27"/>
  <c r="S121" i="27"/>
  <c r="Q121" i="27"/>
  <c r="O121" i="27"/>
  <c r="AB120" i="27"/>
  <c r="X120" i="27"/>
  <c r="S120" i="27"/>
  <c r="Q120" i="27"/>
  <c r="O120" i="27"/>
  <c r="AB119" i="27"/>
  <c r="X119" i="27"/>
  <c r="S119" i="27"/>
  <c r="Q119" i="27"/>
  <c r="O119" i="27"/>
  <c r="AB118" i="27"/>
  <c r="X118" i="27"/>
  <c r="S118" i="27"/>
  <c r="Q118" i="27"/>
  <c r="O118" i="27"/>
  <c r="AB117" i="27"/>
  <c r="X117" i="27"/>
  <c r="S117" i="27"/>
  <c r="Q117" i="27"/>
  <c r="O117" i="27"/>
  <c r="AB116" i="27"/>
  <c r="X116" i="27"/>
  <c r="S116" i="27"/>
  <c r="Q116" i="27"/>
  <c r="O116" i="27"/>
  <c r="AB115" i="27"/>
  <c r="X115" i="27"/>
  <c r="S115" i="27"/>
  <c r="Q115" i="27"/>
  <c r="O115" i="27"/>
  <c r="T96" i="27"/>
  <c r="T97" i="27" s="1"/>
  <c r="T98" i="27" s="1"/>
  <c r="T99" i="27" s="1"/>
  <c r="T100" i="27" s="1"/>
  <c r="T101" i="27" s="1"/>
  <c r="T102" i="27" s="1"/>
  <c r="T103" i="27" s="1"/>
  <c r="T104" i="27" s="1"/>
  <c r="T105" i="27" s="1"/>
  <c r="T106" i="27" s="1"/>
  <c r="T107" i="27" s="1"/>
  <c r="T108" i="27" s="1"/>
  <c r="T109" i="27" s="1"/>
  <c r="T110" i="27" s="1"/>
  <c r="T111" i="27" s="1"/>
  <c r="T112" i="27" s="1"/>
  <c r="T113" i="27" s="1"/>
  <c r="T114" i="27" s="1"/>
  <c r="T115" i="27" s="1"/>
  <c r="X114" i="27"/>
  <c r="S114" i="27"/>
  <c r="Q114" i="27"/>
  <c r="O114" i="27"/>
  <c r="X113" i="27"/>
  <c r="S113" i="27"/>
  <c r="Q113" i="27"/>
  <c r="O113" i="27"/>
  <c r="X112" i="27"/>
  <c r="S112" i="27"/>
  <c r="Q112" i="27"/>
  <c r="O112" i="27"/>
  <c r="X111" i="27"/>
  <c r="S111" i="27"/>
  <c r="Q111" i="27"/>
  <c r="O111" i="27"/>
  <c r="X110" i="27"/>
  <c r="S110" i="27"/>
  <c r="Q110" i="27"/>
  <c r="O110" i="27"/>
  <c r="X109" i="27"/>
  <c r="S109" i="27"/>
  <c r="Q109" i="27"/>
  <c r="O109" i="27"/>
  <c r="X108" i="27"/>
  <c r="S108" i="27"/>
  <c r="Q108" i="27"/>
  <c r="O108" i="27"/>
  <c r="X107" i="27"/>
  <c r="S107" i="27"/>
  <c r="Q107" i="27"/>
  <c r="O107" i="27"/>
  <c r="X106" i="27"/>
  <c r="S106" i="27"/>
  <c r="Q106" i="27"/>
  <c r="O106" i="27"/>
  <c r="X105" i="27"/>
  <c r="S105" i="27"/>
  <c r="Q105" i="27"/>
  <c r="O105" i="27"/>
  <c r="X104" i="27"/>
  <c r="S104" i="27"/>
  <c r="Q104" i="27"/>
  <c r="O104" i="27"/>
  <c r="X103" i="27"/>
  <c r="S103" i="27"/>
  <c r="Q103" i="27"/>
  <c r="O103" i="27"/>
  <c r="X102" i="27"/>
  <c r="S102" i="27"/>
  <c r="Q102" i="27"/>
  <c r="O102" i="27"/>
  <c r="X101" i="27"/>
  <c r="S101" i="27"/>
  <c r="Q101" i="27"/>
  <c r="O101" i="27"/>
  <c r="X100" i="27"/>
  <c r="S100" i="27"/>
  <c r="Q100" i="27"/>
  <c r="O100" i="27"/>
  <c r="X99" i="27"/>
  <c r="S99" i="27"/>
  <c r="Q99" i="27"/>
  <c r="O99" i="27"/>
  <c r="AB114" i="27"/>
  <c r="AB113" i="27"/>
  <c r="AB112" i="27"/>
  <c r="AB111" i="27"/>
  <c r="AB110" i="27"/>
  <c r="AB109" i="27"/>
  <c r="AB108" i="27"/>
  <c r="AB107" i="27"/>
  <c r="AB106" i="27"/>
  <c r="AB105" i="27"/>
  <c r="AB104" i="27"/>
  <c r="AB103" i="27"/>
  <c r="AB102" i="27"/>
  <c r="AB101" i="27"/>
  <c r="AB100" i="27"/>
  <c r="AB99" i="27"/>
  <c r="A99" i="27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35" i="27" s="1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153" i="27" s="1"/>
  <c r="A154" i="27" s="1"/>
  <c r="A155" i="27" s="1"/>
  <c r="A156" i="27" s="1"/>
  <c r="A157" i="27" s="1"/>
  <c r="A158" i="27" s="1"/>
  <c r="A159" i="27" s="1"/>
  <c r="A160" i="27" s="1"/>
  <c r="A161" i="27" s="1"/>
  <c r="A162" i="27" s="1"/>
  <c r="A163" i="27" s="1"/>
  <c r="A164" i="27" s="1"/>
  <c r="A165" i="27" s="1"/>
  <c r="A166" i="27" s="1"/>
  <c r="AB98" i="27"/>
  <c r="X98" i="27"/>
  <c r="S98" i="27"/>
  <c r="Q98" i="27"/>
  <c r="O98" i="27"/>
  <c r="AB97" i="27"/>
  <c r="X97" i="27"/>
  <c r="S97" i="27"/>
  <c r="Q97" i="27"/>
  <c r="O97" i="27"/>
  <c r="O8" i="27"/>
  <c r="Q8" i="27"/>
  <c r="S8" i="27"/>
  <c r="X8" i="27"/>
  <c r="AB8" i="27"/>
  <c r="O9" i="27"/>
  <c r="Q9" i="27"/>
  <c r="S9" i="27"/>
  <c r="X9" i="27"/>
  <c r="AB9" i="27"/>
  <c r="O10" i="27"/>
  <c r="Q10" i="27"/>
  <c r="S10" i="27"/>
  <c r="X10" i="27"/>
  <c r="AB10" i="27"/>
  <c r="O11" i="27"/>
  <c r="Q11" i="27"/>
  <c r="S11" i="27"/>
  <c r="X11" i="27"/>
  <c r="AB11" i="27"/>
  <c r="O12" i="27"/>
  <c r="Q12" i="27"/>
  <c r="S12" i="27"/>
  <c r="X12" i="27"/>
  <c r="AB12" i="27"/>
  <c r="O13" i="27"/>
  <c r="Q13" i="27"/>
  <c r="S13" i="27"/>
  <c r="X13" i="27"/>
  <c r="AB13" i="27"/>
  <c r="O14" i="27"/>
  <c r="Q14" i="27"/>
  <c r="S14" i="27"/>
  <c r="X14" i="27"/>
  <c r="AB14" i="27"/>
  <c r="O15" i="27"/>
  <c r="Q15" i="27"/>
  <c r="S15" i="27"/>
  <c r="X15" i="27"/>
  <c r="AB15" i="27"/>
  <c r="O16" i="27"/>
  <c r="Q16" i="27"/>
  <c r="S16" i="27"/>
  <c r="X16" i="27"/>
  <c r="AB16" i="27"/>
  <c r="O17" i="27"/>
  <c r="Q17" i="27"/>
  <c r="S17" i="27"/>
  <c r="X17" i="27"/>
  <c r="AB17" i="27"/>
  <c r="O18" i="27"/>
  <c r="Q18" i="27"/>
  <c r="S18" i="27"/>
  <c r="X18" i="27"/>
  <c r="AB18" i="27"/>
  <c r="O19" i="27"/>
  <c r="Q19" i="27"/>
  <c r="S19" i="27"/>
  <c r="X19" i="27"/>
  <c r="AB19" i="27"/>
  <c r="O20" i="27"/>
  <c r="Q20" i="27"/>
  <c r="S20" i="27"/>
  <c r="X20" i="27"/>
  <c r="AB20" i="27"/>
  <c r="O21" i="27"/>
  <c r="Q21" i="27"/>
  <c r="S21" i="27"/>
  <c r="X21" i="27"/>
  <c r="AB21" i="27"/>
  <c r="O22" i="27"/>
  <c r="Q22" i="27"/>
  <c r="S22" i="27"/>
  <c r="X22" i="27"/>
  <c r="AB22" i="27"/>
  <c r="O23" i="27"/>
  <c r="Q23" i="27"/>
  <c r="S23" i="27"/>
  <c r="X23" i="27"/>
  <c r="AB23" i="27"/>
  <c r="O24" i="27"/>
  <c r="Q24" i="27"/>
  <c r="S24" i="27"/>
  <c r="X24" i="27"/>
  <c r="AB24" i="27"/>
  <c r="O25" i="27"/>
  <c r="Q25" i="27"/>
  <c r="S25" i="27"/>
  <c r="X25" i="27"/>
  <c r="AB25" i="27"/>
  <c r="O26" i="27"/>
  <c r="Q26" i="27"/>
  <c r="S26" i="27"/>
  <c r="X26" i="27"/>
  <c r="AB26" i="27"/>
  <c r="O27" i="27"/>
  <c r="Q27" i="27"/>
  <c r="S27" i="27"/>
  <c r="X27" i="27"/>
  <c r="AB27" i="27"/>
  <c r="O28" i="27"/>
  <c r="Q28" i="27"/>
  <c r="S28" i="27"/>
  <c r="X28" i="27"/>
  <c r="AB28" i="27"/>
  <c r="O29" i="27"/>
  <c r="Q29" i="27"/>
  <c r="S29" i="27"/>
  <c r="X29" i="27"/>
  <c r="AB29" i="27"/>
  <c r="O30" i="27"/>
  <c r="Q30" i="27"/>
  <c r="S30" i="27"/>
  <c r="X30" i="27"/>
  <c r="AB30" i="27"/>
  <c r="O31" i="27"/>
  <c r="Q31" i="27"/>
  <c r="S31" i="27"/>
  <c r="X31" i="27"/>
  <c r="AB31" i="27"/>
  <c r="O32" i="27"/>
  <c r="Q32" i="27"/>
  <c r="S32" i="27"/>
  <c r="X32" i="27"/>
  <c r="AB32" i="27"/>
  <c r="O33" i="27"/>
  <c r="Q33" i="27"/>
  <c r="S33" i="27"/>
  <c r="X33" i="27"/>
  <c r="AB33" i="27"/>
  <c r="O34" i="27"/>
  <c r="Q34" i="27"/>
  <c r="S34" i="27"/>
  <c r="X34" i="27"/>
  <c r="AB34" i="27"/>
  <c r="O35" i="27"/>
  <c r="Q35" i="27"/>
  <c r="S35" i="27"/>
  <c r="X35" i="27"/>
  <c r="AB35" i="27"/>
  <c r="O36" i="27"/>
  <c r="Q36" i="27"/>
  <c r="S36" i="27"/>
  <c r="X36" i="27"/>
  <c r="AB36" i="27"/>
  <c r="O37" i="27"/>
  <c r="Q37" i="27"/>
  <c r="S37" i="27"/>
  <c r="X37" i="27"/>
  <c r="AB37" i="27"/>
  <c r="O38" i="27"/>
  <c r="Q38" i="27"/>
  <c r="S38" i="27"/>
  <c r="X38" i="27"/>
  <c r="AB38" i="27"/>
  <c r="O39" i="27"/>
  <c r="Q39" i="27"/>
  <c r="S39" i="27"/>
  <c r="X39" i="27"/>
  <c r="AB39" i="27"/>
  <c r="O40" i="27"/>
  <c r="Q40" i="27"/>
  <c r="S40" i="27"/>
  <c r="X40" i="27"/>
  <c r="AB40" i="27"/>
  <c r="O41" i="27"/>
  <c r="Q41" i="27"/>
  <c r="S41" i="27"/>
  <c r="X41" i="27"/>
  <c r="AB41" i="27"/>
  <c r="O42" i="27"/>
  <c r="Q42" i="27"/>
  <c r="S42" i="27"/>
  <c r="X42" i="27"/>
  <c r="AB42" i="27"/>
  <c r="O43" i="27"/>
  <c r="Q43" i="27"/>
  <c r="S43" i="27"/>
  <c r="X43" i="27"/>
  <c r="AB43" i="27"/>
  <c r="O44" i="27"/>
  <c r="Q44" i="27"/>
  <c r="S44" i="27"/>
  <c r="X44" i="27"/>
  <c r="AB44" i="27"/>
  <c r="O45" i="27"/>
  <c r="Q45" i="27"/>
  <c r="S45" i="27"/>
  <c r="X45" i="27"/>
  <c r="AB45" i="27"/>
  <c r="O46" i="27"/>
  <c r="Q46" i="27"/>
  <c r="S46" i="27"/>
  <c r="X46" i="27"/>
  <c r="AB46" i="27"/>
  <c r="O47" i="27"/>
  <c r="Q47" i="27"/>
  <c r="S47" i="27"/>
  <c r="X47" i="27"/>
  <c r="AB47" i="27"/>
  <c r="O48" i="27"/>
  <c r="Q48" i="27"/>
  <c r="S48" i="27"/>
  <c r="X48" i="27"/>
  <c r="AB48" i="27"/>
  <c r="O49" i="27"/>
  <c r="Q49" i="27"/>
  <c r="S49" i="27"/>
  <c r="X49" i="27"/>
  <c r="AB49" i="27"/>
  <c r="O50" i="27"/>
  <c r="Q50" i="27"/>
  <c r="S50" i="27"/>
  <c r="X50" i="27"/>
  <c r="AB50" i="27"/>
  <c r="O51" i="27"/>
  <c r="Q51" i="27"/>
  <c r="S51" i="27"/>
  <c r="X51" i="27"/>
  <c r="AB51" i="27"/>
  <c r="O52" i="27"/>
  <c r="Q52" i="27"/>
  <c r="S52" i="27"/>
  <c r="X52" i="27"/>
  <c r="AB52" i="27"/>
  <c r="O53" i="27"/>
  <c r="Q53" i="27"/>
  <c r="S53" i="27"/>
  <c r="X53" i="27"/>
  <c r="AB53" i="27"/>
  <c r="O54" i="27"/>
  <c r="Q54" i="27"/>
  <c r="S54" i="27"/>
  <c r="X54" i="27"/>
  <c r="AB54" i="27"/>
  <c r="O55" i="27"/>
  <c r="Q55" i="27"/>
  <c r="S55" i="27"/>
  <c r="X55" i="27"/>
  <c r="AB55" i="27"/>
  <c r="O56" i="27"/>
  <c r="Q56" i="27"/>
  <c r="S56" i="27"/>
  <c r="X56" i="27"/>
  <c r="AB56" i="27"/>
  <c r="O57" i="27"/>
  <c r="Q57" i="27"/>
  <c r="S57" i="27"/>
  <c r="X57" i="27"/>
  <c r="AB57" i="27"/>
  <c r="O58" i="27"/>
  <c r="Q58" i="27"/>
  <c r="S58" i="27"/>
  <c r="X58" i="27"/>
  <c r="AB58" i="27"/>
  <c r="O59" i="27"/>
  <c r="Q59" i="27"/>
  <c r="S59" i="27"/>
  <c r="X59" i="27"/>
  <c r="AB59" i="27"/>
  <c r="O60" i="27"/>
  <c r="Q60" i="27"/>
  <c r="S60" i="27"/>
  <c r="X60" i="27"/>
  <c r="AB60" i="27"/>
  <c r="O61" i="27"/>
  <c r="Q61" i="27"/>
  <c r="S61" i="27"/>
  <c r="X61" i="27"/>
  <c r="AB61" i="27"/>
  <c r="O62" i="27"/>
  <c r="Q62" i="27"/>
  <c r="S62" i="27"/>
  <c r="X62" i="27"/>
  <c r="AB62" i="27"/>
  <c r="O63" i="27"/>
  <c r="Q63" i="27"/>
  <c r="S63" i="27"/>
  <c r="X63" i="27"/>
  <c r="AB63" i="27"/>
  <c r="O64" i="27"/>
  <c r="Q64" i="27"/>
  <c r="S64" i="27"/>
  <c r="X64" i="27"/>
  <c r="AB64" i="27"/>
  <c r="O65" i="27"/>
  <c r="Q65" i="27"/>
  <c r="S65" i="27"/>
  <c r="X65" i="27"/>
  <c r="AB65" i="27"/>
  <c r="O66" i="27"/>
  <c r="Q66" i="27"/>
  <c r="S66" i="27"/>
  <c r="X66" i="27"/>
  <c r="AB66" i="27"/>
  <c r="O67" i="27"/>
  <c r="Q67" i="27"/>
  <c r="S67" i="27"/>
  <c r="X67" i="27"/>
  <c r="AB67" i="27"/>
  <c r="O68" i="27"/>
  <c r="Q68" i="27"/>
  <c r="S68" i="27"/>
  <c r="X68" i="27"/>
  <c r="AB68" i="27"/>
  <c r="O69" i="27"/>
  <c r="Q69" i="27"/>
  <c r="S69" i="27"/>
  <c r="X69" i="27"/>
  <c r="AB69" i="27"/>
  <c r="O70" i="27"/>
  <c r="Q70" i="27"/>
  <c r="S70" i="27"/>
  <c r="X70" i="27"/>
  <c r="AB70" i="27"/>
  <c r="O71" i="27"/>
  <c r="Q71" i="27"/>
  <c r="S71" i="27"/>
  <c r="X71" i="27"/>
  <c r="AB71" i="27"/>
  <c r="O72" i="27"/>
  <c r="Q72" i="27"/>
  <c r="S72" i="27"/>
  <c r="X72" i="27"/>
  <c r="AB72" i="27"/>
  <c r="O73" i="27"/>
  <c r="Q73" i="27"/>
  <c r="S73" i="27"/>
  <c r="X73" i="27"/>
  <c r="AB73" i="27"/>
  <c r="O74" i="27"/>
  <c r="Q74" i="27"/>
  <c r="S74" i="27"/>
  <c r="X74" i="27"/>
  <c r="AB74" i="27"/>
  <c r="O75" i="27"/>
  <c r="Q75" i="27"/>
  <c r="S75" i="27"/>
  <c r="X75" i="27"/>
  <c r="AB75" i="27"/>
  <c r="O76" i="27"/>
  <c r="Q76" i="27"/>
  <c r="S76" i="27"/>
  <c r="X76" i="27"/>
  <c r="AB76" i="27"/>
  <c r="O77" i="27"/>
  <c r="Q77" i="27"/>
  <c r="S77" i="27"/>
  <c r="X77" i="27"/>
  <c r="AB77" i="27"/>
  <c r="O78" i="27"/>
  <c r="Q78" i="27"/>
  <c r="S78" i="27"/>
  <c r="X78" i="27"/>
  <c r="AB78" i="27"/>
  <c r="O79" i="27"/>
  <c r="Q79" i="27"/>
  <c r="S79" i="27"/>
  <c r="X79" i="27"/>
  <c r="AB79" i="27"/>
  <c r="O80" i="27"/>
  <c r="Q80" i="27"/>
  <c r="S80" i="27"/>
  <c r="X80" i="27"/>
  <c r="AB80" i="27"/>
  <c r="O81" i="27"/>
  <c r="Q81" i="27"/>
  <c r="S81" i="27"/>
  <c r="X81" i="27"/>
  <c r="AB81" i="27"/>
  <c r="O82" i="27"/>
  <c r="Q82" i="27"/>
  <c r="S82" i="27"/>
  <c r="X82" i="27"/>
  <c r="AB82" i="27"/>
  <c r="O83" i="27"/>
  <c r="Q83" i="27"/>
  <c r="S83" i="27"/>
  <c r="T83" i="27"/>
  <c r="T82" i="27" s="1"/>
  <c r="T81" i="27" s="1"/>
  <c r="T80" i="27" s="1"/>
  <c r="T79" i="27" s="1"/>
  <c r="T78" i="27" s="1"/>
  <c r="X83" i="27"/>
  <c r="AB83" i="27"/>
  <c r="O84" i="27"/>
  <c r="Q84" i="27"/>
  <c r="S84" i="27"/>
  <c r="T84" i="27"/>
  <c r="X84" i="27"/>
  <c r="AB84" i="27"/>
  <c r="O85" i="27"/>
  <c r="Q85" i="27"/>
  <c r="S85" i="27"/>
  <c r="X85" i="27"/>
  <c r="AB85" i="27"/>
  <c r="O86" i="27"/>
  <c r="Q86" i="27"/>
  <c r="S86" i="27"/>
  <c r="X86" i="27"/>
  <c r="AB86" i="27"/>
  <c r="O87" i="27"/>
  <c r="Q87" i="27"/>
  <c r="S87" i="27"/>
  <c r="X87" i="27"/>
  <c r="AB87" i="27"/>
  <c r="O88" i="27"/>
  <c r="Q88" i="27"/>
  <c r="S88" i="27"/>
  <c r="T88" i="27"/>
  <c r="X88" i="27"/>
  <c r="AB88" i="27"/>
  <c r="O89" i="27"/>
  <c r="Q89" i="27"/>
  <c r="S89" i="27"/>
  <c r="U89" i="27" s="1"/>
  <c r="X89" i="27"/>
  <c r="AB89" i="27"/>
  <c r="O90" i="27"/>
  <c r="Q90" i="27"/>
  <c r="S90" i="27"/>
  <c r="X90" i="27"/>
  <c r="AB90" i="27"/>
  <c r="O91" i="27"/>
  <c r="Q91" i="27"/>
  <c r="S91" i="27"/>
  <c r="U91" i="27" s="1"/>
  <c r="X91" i="27"/>
  <c r="AB91" i="27"/>
  <c r="O92" i="27"/>
  <c r="Q92" i="27"/>
  <c r="S92" i="27"/>
  <c r="X92" i="27"/>
  <c r="AB92" i="27"/>
  <c r="O93" i="27"/>
  <c r="Q93" i="27"/>
  <c r="S93" i="27"/>
  <c r="X93" i="27"/>
  <c r="AB93" i="27"/>
  <c r="O94" i="27"/>
  <c r="Q94" i="27"/>
  <c r="S94" i="27"/>
  <c r="X94" i="27"/>
  <c r="AB94" i="27"/>
  <c r="O95" i="27"/>
  <c r="Q95" i="27"/>
  <c r="S95" i="27"/>
  <c r="U95" i="27" s="1"/>
  <c r="T95" i="27"/>
  <c r="X95" i="27"/>
  <c r="AB95" i="27"/>
  <c r="O96" i="27"/>
  <c r="Q96" i="27"/>
  <c r="S96" i="27"/>
  <c r="X96" i="27"/>
  <c r="AB96" i="27"/>
  <c r="U81" i="27" l="1"/>
  <c r="U88" i="27"/>
  <c r="U115" i="27"/>
  <c r="U135" i="27"/>
  <c r="U143" i="27"/>
  <c r="U90" i="27"/>
  <c r="U146" i="27"/>
  <c r="U147" i="27"/>
  <c r="U140" i="27"/>
  <c r="U138" i="27"/>
  <c r="U139" i="27"/>
  <c r="T116" i="27"/>
  <c r="T117" i="27" s="1"/>
  <c r="T118" i="27" s="1"/>
  <c r="U99" i="27"/>
  <c r="U100" i="27"/>
  <c r="U98" i="27"/>
  <c r="U102" i="27"/>
  <c r="U107" i="27"/>
  <c r="U104" i="27"/>
  <c r="U112" i="27"/>
  <c r="U101" i="27"/>
  <c r="U109" i="27"/>
  <c r="U108" i="27"/>
  <c r="U105" i="27"/>
  <c r="U110" i="27"/>
  <c r="U106" i="27"/>
  <c r="U114" i="27"/>
  <c r="U113" i="27"/>
  <c r="U103" i="27"/>
  <c r="U111" i="27"/>
  <c r="U97" i="27"/>
  <c r="U94" i="27"/>
  <c r="U85" i="27"/>
  <c r="U92" i="27"/>
  <c r="U83" i="27"/>
  <c r="U93" i="27"/>
  <c r="U80" i="27"/>
  <c r="T77" i="27"/>
  <c r="T76" i="27" s="1"/>
  <c r="T75" i="27" s="1"/>
  <c r="T74" i="27" s="1"/>
  <c r="T73" i="27" s="1"/>
  <c r="T72" i="27" s="1"/>
  <c r="T71" i="27" s="1"/>
  <c r="T70" i="27" s="1"/>
  <c r="U78" i="27"/>
  <c r="U86" i="27"/>
  <c r="U79" i="27"/>
  <c r="U87" i="27"/>
  <c r="U96" i="27"/>
  <c r="U82" i="27"/>
  <c r="U71" i="27"/>
  <c r="U84" i="27"/>
  <c r="X7" i="27"/>
  <c r="AB7" i="27"/>
  <c r="AB6" i="27"/>
  <c r="N2" i="27"/>
  <c r="W6" i="27"/>
  <c r="W7" i="27" s="1"/>
  <c r="W8" i="27" s="1"/>
  <c r="W9" i="27" s="1"/>
  <c r="W10" i="27" s="1"/>
  <c r="W11" i="27" s="1"/>
  <c r="W12" i="27" s="1"/>
  <c r="A7" i="27"/>
  <c r="A8" i="27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O7" i="27"/>
  <c r="P7" i="27" s="1"/>
  <c r="P8" i="27" s="1"/>
  <c r="P9" i="27" s="1"/>
  <c r="P10" i="27" s="1"/>
  <c r="P11" i="27" s="1"/>
  <c r="P12" i="27" s="1"/>
  <c r="P13" i="27" s="1"/>
  <c r="P14" i="27" s="1"/>
  <c r="P15" i="27" s="1"/>
  <c r="P16" i="27" s="1"/>
  <c r="P17" i="27" s="1"/>
  <c r="P18" i="27" s="1"/>
  <c r="P19" i="27" s="1"/>
  <c r="P20" i="27" s="1"/>
  <c r="P21" i="27" s="1"/>
  <c r="P22" i="27" s="1"/>
  <c r="P23" i="27" s="1"/>
  <c r="P24" i="27" s="1"/>
  <c r="P25" i="27" s="1"/>
  <c r="P26" i="27" s="1"/>
  <c r="P27" i="27" s="1"/>
  <c r="P28" i="27" s="1"/>
  <c r="P29" i="27" s="1"/>
  <c r="P30" i="27" s="1"/>
  <c r="P31" i="27" s="1"/>
  <c r="P32" i="27" s="1"/>
  <c r="P33" i="27" s="1"/>
  <c r="P34" i="27" s="1"/>
  <c r="P35" i="27" s="1"/>
  <c r="P36" i="27" s="1"/>
  <c r="P37" i="27" s="1"/>
  <c r="P38" i="27" s="1"/>
  <c r="P39" i="27" s="1"/>
  <c r="P40" i="27" s="1"/>
  <c r="P41" i="27" s="1"/>
  <c r="P42" i="27" s="1"/>
  <c r="P43" i="27" s="1"/>
  <c r="P44" i="27" s="1"/>
  <c r="P45" i="27" s="1"/>
  <c r="P46" i="27" s="1"/>
  <c r="P47" i="27" s="1"/>
  <c r="P48" i="27" s="1"/>
  <c r="P49" i="27" s="1"/>
  <c r="P50" i="27" s="1"/>
  <c r="P51" i="27" s="1"/>
  <c r="P52" i="27" s="1"/>
  <c r="P53" i="27" s="1"/>
  <c r="P54" i="27" s="1"/>
  <c r="P55" i="27" s="1"/>
  <c r="P56" i="27" s="1"/>
  <c r="P57" i="27" s="1"/>
  <c r="P58" i="27" s="1"/>
  <c r="P59" i="27" s="1"/>
  <c r="P60" i="27" s="1"/>
  <c r="P61" i="27" s="1"/>
  <c r="P62" i="27" s="1"/>
  <c r="P63" i="27" s="1"/>
  <c r="P64" i="27" s="1"/>
  <c r="P65" i="27" s="1"/>
  <c r="P66" i="27" s="1"/>
  <c r="P67" i="27" s="1"/>
  <c r="P68" i="27" s="1"/>
  <c r="P69" i="27" s="1"/>
  <c r="P70" i="27" s="1"/>
  <c r="P71" i="27" s="1"/>
  <c r="P72" i="27" s="1"/>
  <c r="P73" i="27" s="1"/>
  <c r="P74" i="27" s="1"/>
  <c r="P75" i="27" s="1"/>
  <c r="P76" i="27" s="1"/>
  <c r="P77" i="27" s="1"/>
  <c r="P78" i="27" s="1"/>
  <c r="P79" i="27" s="1"/>
  <c r="P80" i="27" s="1"/>
  <c r="P81" i="27" s="1"/>
  <c r="P82" i="27" s="1"/>
  <c r="P83" i="27" s="1"/>
  <c r="P84" i="27" s="1"/>
  <c r="P85" i="27" s="1"/>
  <c r="P86" i="27" s="1"/>
  <c r="P87" i="27" s="1"/>
  <c r="P88" i="27" s="1"/>
  <c r="P89" i="27" s="1"/>
  <c r="P90" i="27" s="1"/>
  <c r="P91" i="27" s="1"/>
  <c r="P92" i="27" s="1"/>
  <c r="P93" i="27" s="1"/>
  <c r="P94" i="27" s="1"/>
  <c r="P95" i="27" s="1"/>
  <c r="P96" i="27" s="1"/>
  <c r="P97" i="27" s="1"/>
  <c r="P98" i="27" s="1"/>
  <c r="P99" i="27" s="1"/>
  <c r="P100" i="27" s="1"/>
  <c r="P101" i="27" s="1"/>
  <c r="P102" i="27" s="1"/>
  <c r="P103" i="27" s="1"/>
  <c r="P104" i="27" s="1"/>
  <c r="P105" i="27" s="1"/>
  <c r="P106" i="27" s="1"/>
  <c r="P107" i="27" s="1"/>
  <c r="P108" i="27" s="1"/>
  <c r="P109" i="27" s="1"/>
  <c r="P110" i="27" s="1"/>
  <c r="P111" i="27" s="1"/>
  <c r="P112" i="27" s="1"/>
  <c r="P113" i="27" s="1"/>
  <c r="P114" i="27" s="1"/>
  <c r="P115" i="27" s="1"/>
  <c r="P116" i="27" s="1"/>
  <c r="P117" i="27" s="1"/>
  <c r="P118" i="27" s="1"/>
  <c r="P119" i="27" s="1"/>
  <c r="P120" i="27" s="1"/>
  <c r="P121" i="27" s="1"/>
  <c r="P122" i="27" s="1"/>
  <c r="P123" i="27" s="1"/>
  <c r="P124" i="27" s="1"/>
  <c r="P125" i="27" s="1"/>
  <c r="P126" i="27" s="1"/>
  <c r="P127" i="27" s="1"/>
  <c r="P128" i="27" s="1"/>
  <c r="P129" i="27" s="1"/>
  <c r="P130" i="27" s="1"/>
  <c r="P131" i="27" s="1"/>
  <c r="P132" i="27" s="1"/>
  <c r="P133" i="27" s="1"/>
  <c r="P134" i="27" s="1"/>
  <c r="P135" i="27" s="1"/>
  <c r="P136" i="27" s="1"/>
  <c r="P137" i="27" s="1"/>
  <c r="P138" i="27" s="1"/>
  <c r="P139" i="27" s="1"/>
  <c r="P140" i="27" s="1"/>
  <c r="P141" i="27" s="1"/>
  <c r="P142" i="27" s="1"/>
  <c r="P143" i="27" s="1"/>
  <c r="P144" i="27" s="1"/>
  <c r="P145" i="27" s="1"/>
  <c r="P146" i="27" s="1"/>
  <c r="P147" i="27" s="1"/>
  <c r="P148" i="27" s="1"/>
  <c r="P149" i="27" s="1"/>
  <c r="P150" i="27" s="1"/>
  <c r="P151" i="27" s="1"/>
  <c r="P152" i="27" s="1"/>
  <c r="P153" i="27" s="1"/>
  <c r="P154" i="27" s="1"/>
  <c r="P155" i="27" s="1"/>
  <c r="P156" i="27" s="1"/>
  <c r="P157" i="27" s="1"/>
  <c r="P158" i="27" s="1"/>
  <c r="P159" i="27" s="1"/>
  <c r="P160" i="27" s="1"/>
  <c r="P161" i="27" s="1"/>
  <c r="P162" i="27" s="1"/>
  <c r="P163" i="27" s="1"/>
  <c r="P164" i="27" s="1"/>
  <c r="P165" i="27" s="1"/>
  <c r="P166" i="27" s="1"/>
  <c r="P167" i="27" s="1"/>
  <c r="P168" i="27" s="1"/>
  <c r="P169" i="27" s="1"/>
  <c r="S6" i="27"/>
  <c r="Q6" i="27"/>
  <c r="S7" i="27"/>
  <c r="Q7" i="27"/>
  <c r="A1" i="30"/>
  <c r="R169" i="27" l="1"/>
  <c r="R166" i="27"/>
  <c r="R167" i="27"/>
  <c r="R163" i="27"/>
  <c r="R164" i="27"/>
  <c r="R168" i="27"/>
  <c r="R165" i="27"/>
  <c r="R132" i="27"/>
  <c r="R110" i="27"/>
  <c r="R102" i="27"/>
  <c r="R161" i="27"/>
  <c r="R157" i="27"/>
  <c r="R153" i="27"/>
  <c r="R149" i="27"/>
  <c r="R145" i="27"/>
  <c r="R141" i="27"/>
  <c r="R137" i="27"/>
  <c r="R133" i="27"/>
  <c r="R131" i="27"/>
  <c r="R127" i="27"/>
  <c r="R123" i="27"/>
  <c r="R119" i="27"/>
  <c r="R113" i="27"/>
  <c r="R105" i="27"/>
  <c r="R115" i="27"/>
  <c r="R108" i="27"/>
  <c r="R100" i="27"/>
  <c r="R162" i="27"/>
  <c r="R158" i="27"/>
  <c r="R154" i="27"/>
  <c r="R150" i="27"/>
  <c r="R146" i="27"/>
  <c r="R142" i="27"/>
  <c r="R138" i="27"/>
  <c r="R134" i="27"/>
  <c r="R128" i="27"/>
  <c r="R124" i="27"/>
  <c r="R120" i="27"/>
  <c r="R116" i="27"/>
  <c r="R111" i="27"/>
  <c r="R103" i="27"/>
  <c r="R107" i="27"/>
  <c r="R114" i="27"/>
  <c r="R106" i="27"/>
  <c r="R136" i="27"/>
  <c r="R130" i="27"/>
  <c r="R122" i="27"/>
  <c r="R159" i="27"/>
  <c r="R155" i="27"/>
  <c r="R151" i="27"/>
  <c r="R147" i="27"/>
  <c r="R143" i="27"/>
  <c r="R139" i="27"/>
  <c r="R135" i="27"/>
  <c r="R129" i="27"/>
  <c r="R125" i="27"/>
  <c r="R121" i="27"/>
  <c r="R117" i="27"/>
  <c r="R109" i="27"/>
  <c r="R101" i="27"/>
  <c r="R97" i="27"/>
  <c r="R160" i="27"/>
  <c r="R140" i="27"/>
  <c r="R126" i="27"/>
  <c r="R118" i="27"/>
  <c r="R99" i="27"/>
  <c r="R112" i="27"/>
  <c r="R104" i="27"/>
  <c r="R156" i="27"/>
  <c r="R152" i="27"/>
  <c r="R148" i="27"/>
  <c r="R144" i="27"/>
  <c r="R98" i="27"/>
  <c r="U73" i="27"/>
  <c r="U77" i="27"/>
  <c r="U149" i="27"/>
  <c r="U148" i="27"/>
  <c r="T119" i="27"/>
  <c r="U118" i="27"/>
  <c r="U116" i="27"/>
  <c r="U117" i="27"/>
  <c r="R9" i="27"/>
  <c r="R13" i="27"/>
  <c r="R17" i="27"/>
  <c r="R21" i="27"/>
  <c r="R25" i="27"/>
  <c r="R29" i="27"/>
  <c r="R33" i="27"/>
  <c r="R37" i="27"/>
  <c r="R41" i="27"/>
  <c r="R45" i="27"/>
  <c r="R49" i="27"/>
  <c r="R53" i="27"/>
  <c r="R57" i="27"/>
  <c r="R61" i="27"/>
  <c r="R65" i="27"/>
  <c r="R69" i="27"/>
  <c r="R73" i="27"/>
  <c r="R77" i="27"/>
  <c r="R81" i="27"/>
  <c r="R12" i="27"/>
  <c r="R16" i="27"/>
  <c r="R20" i="27"/>
  <c r="R24" i="27"/>
  <c r="R28" i="27"/>
  <c r="R32" i="27"/>
  <c r="R40" i="27"/>
  <c r="R48" i="27"/>
  <c r="R56" i="27"/>
  <c r="R64" i="27"/>
  <c r="R72" i="27"/>
  <c r="R80" i="27"/>
  <c r="R26" i="27"/>
  <c r="R38" i="27"/>
  <c r="R54" i="27"/>
  <c r="R74" i="27"/>
  <c r="R78" i="27"/>
  <c r="R95" i="27"/>
  <c r="R88" i="27"/>
  <c r="R87" i="27"/>
  <c r="R93" i="27"/>
  <c r="R8" i="27"/>
  <c r="R36" i="27"/>
  <c r="R44" i="27"/>
  <c r="R52" i="27"/>
  <c r="R60" i="27"/>
  <c r="R68" i="27"/>
  <c r="R76" i="27"/>
  <c r="R90" i="27"/>
  <c r="R96" i="27"/>
  <c r="R14" i="27"/>
  <c r="R18" i="27"/>
  <c r="R34" i="27"/>
  <c r="R50" i="27"/>
  <c r="R66" i="27"/>
  <c r="R70" i="27"/>
  <c r="R86" i="27"/>
  <c r="R92" i="27"/>
  <c r="R11" i="27"/>
  <c r="R15" i="27"/>
  <c r="R19" i="27"/>
  <c r="R23" i="27"/>
  <c r="R27" i="27"/>
  <c r="R31" i="27"/>
  <c r="R35" i="27"/>
  <c r="R39" i="27"/>
  <c r="R43" i="27"/>
  <c r="R47" i="27"/>
  <c r="R51" i="27"/>
  <c r="R55" i="27"/>
  <c r="R59" i="27"/>
  <c r="R63" i="27"/>
  <c r="R67" i="27"/>
  <c r="R71" i="27"/>
  <c r="R75" i="27"/>
  <c r="R79" i="27"/>
  <c r="R85" i="27"/>
  <c r="R91" i="27"/>
  <c r="R84" i="27"/>
  <c r="R10" i="27"/>
  <c r="R22" i="27"/>
  <c r="R30" i="27"/>
  <c r="R42" i="27"/>
  <c r="R46" i="27"/>
  <c r="R58" i="27"/>
  <c r="R62" i="27"/>
  <c r="R83" i="27"/>
  <c r="R82" i="27"/>
  <c r="R89" i="27"/>
  <c r="R94" i="27"/>
  <c r="U72" i="27"/>
  <c r="U74" i="27"/>
  <c r="U76" i="27"/>
  <c r="U75" i="27"/>
  <c r="W13" i="27"/>
  <c r="U70" i="27"/>
  <c r="T69" i="27"/>
  <c r="R6" i="27"/>
  <c r="R7" i="27"/>
  <c r="G92" i="30"/>
  <c r="G79" i="30"/>
  <c r="A89" i="30"/>
  <c r="C23" i="30"/>
  <c r="F67" i="30"/>
  <c r="C75" i="30"/>
  <c r="C73" i="30"/>
  <c r="C81" i="30"/>
  <c r="B46" i="30"/>
  <c r="E82" i="30"/>
  <c r="G57" i="30"/>
  <c r="B76" i="30"/>
  <c r="A39" i="30"/>
  <c r="C82" i="30"/>
  <c r="F34" i="30"/>
  <c r="G25" i="30"/>
  <c r="F72" i="30"/>
  <c r="A15" i="30"/>
  <c r="A25" i="30"/>
  <c r="B16" i="30"/>
  <c r="B56" i="30"/>
  <c r="G70" i="30"/>
  <c r="A80" i="30"/>
  <c r="C16" i="30"/>
  <c r="B11" i="30"/>
  <c r="F22" i="30"/>
  <c r="B40" i="30"/>
  <c r="B7" i="30"/>
  <c r="A50" i="30"/>
  <c r="G53" i="30"/>
  <c r="B13" i="30"/>
  <c r="F49" i="30"/>
  <c r="E79" i="30"/>
  <c r="C48" i="30"/>
  <c r="A82" i="30"/>
  <c r="C55" i="30"/>
  <c r="C76" i="30"/>
  <c r="A10" i="30"/>
  <c r="F61" i="30"/>
  <c r="F87" i="30"/>
  <c r="G65" i="30"/>
  <c r="E94" i="30"/>
  <c r="C8" i="30"/>
  <c r="G48" i="30"/>
  <c r="G4" i="30"/>
  <c r="A70" i="30"/>
  <c r="F77" i="30"/>
  <c r="C72" i="30"/>
  <c r="G55" i="30"/>
  <c r="E81" i="30"/>
  <c r="A37" i="30"/>
  <c r="A18" i="30"/>
  <c r="G69" i="30"/>
  <c r="C71" i="30"/>
  <c r="F45" i="30"/>
  <c r="C84" i="30"/>
  <c r="F71" i="30"/>
  <c r="A41" i="30"/>
  <c r="C57" i="30"/>
  <c r="C10" i="30"/>
  <c r="B75" i="30"/>
  <c r="A17" i="30"/>
  <c r="F10" i="30"/>
  <c r="A24" i="30"/>
  <c r="F14" i="30"/>
  <c r="B43" i="30"/>
  <c r="G33" i="30"/>
  <c r="F76" i="30"/>
  <c r="E93" i="30"/>
  <c r="F91" i="30"/>
  <c r="F7" i="30"/>
  <c r="G74" i="30"/>
  <c r="C6" i="30"/>
  <c r="B73" i="30"/>
  <c r="B82" i="30"/>
  <c r="C56" i="30"/>
  <c r="G78" i="30"/>
  <c r="C24" i="30"/>
  <c r="C58" i="30"/>
  <c r="F44" i="30"/>
  <c r="C15" i="30"/>
  <c r="B37" i="30"/>
  <c r="G26" i="30"/>
  <c r="E83" i="30"/>
  <c r="B68" i="30"/>
  <c r="B90" i="30"/>
  <c r="A77" i="30"/>
  <c r="B26" i="30"/>
  <c r="C46" i="30"/>
  <c r="G91" i="30"/>
  <c r="B60" i="30"/>
  <c r="E75" i="30"/>
  <c r="C25" i="30"/>
  <c r="C19" i="30"/>
  <c r="B66" i="30"/>
  <c r="F38" i="30"/>
  <c r="B36" i="30"/>
  <c r="B83" i="30"/>
  <c r="B22" i="30"/>
  <c r="A60" i="30"/>
  <c r="F90" i="30"/>
  <c r="C29" i="30"/>
  <c r="B31" i="30"/>
  <c r="F41" i="30"/>
  <c r="B81" i="30"/>
  <c r="G13" i="30"/>
  <c r="G6" i="30"/>
  <c r="F79" i="30"/>
  <c r="B25" i="30"/>
  <c r="C79" i="30"/>
  <c r="A45" i="30"/>
  <c r="A46" i="30"/>
  <c r="G41" i="30"/>
  <c r="A52" i="30"/>
  <c r="A78" i="30"/>
  <c r="B15" i="30"/>
  <c r="B9" i="30"/>
  <c r="C7" i="30"/>
  <c r="A93" i="30"/>
  <c r="F59" i="30"/>
  <c r="C17" i="30"/>
  <c r="E89" i="30"/>
  <c r="A91" i="30"/>
  <c r="A88" i="30"/>
  <c r="G52" i="30"/>
  <c r="C70" i="30"/>
  <c r="B89" i="30"/>
  <c r="F11" i="30"/>
  <c r="A13" i="30"/>
  <c r="F51" i="30"/>
  <c r="C35" i="30"/>
  <c r="G40" i="30"/>
  <c r="B14" i="30"/>
  <c r="C44" i="30"/>
  <c r="G58" i="30"/>
  <c r="B71" i="30"/>
  <c r="B70" i="30"/>
  <c r="G51" i="30"/>
  <c r="C47" i="30"/>
  <c r="B12" i="30"/>
  <c r="A54" i="30"/>
  <c r="C34" i="30"/>
  <c r="B41" i="30"/>
  <c r="B58" i="30"/>
  <c r="F21" i="30"/>
  <c r="F62" i="30"/>
  <c r="C94" i="30"/>
  <c r="F33" i="30"/>
  <c r="G36" i="30"/>
  <c r="C83" i="30"/>
  <c r="F80" i="30"/>
  <c r="C77" i="30"/>
  <c r="G16" i="30"/>
  <c r="A72" i="30"/>
  <c r="F54" i="30"/>
  <c r="C14" i="30"/>
  <c r="C87" i="30"/>
  <c r="G24" i="30"/>
  <c r="E67" i="30"/>
  <c r="F84" i="30"/>
  <c r="G34" i="30"/>
  <c r="B88" i="30"/>
  <c r="C27" i="30"/>
  <c r="F50" i="30"/>
  <c r="E73" i="30"/>
  <c r="G31" i="30"/>
  <c r="A5" i="30"/>
  <c r="E68" i="30"/>
  <c r="F78" i="30"/>
  <c r="C69" i="30"/>
  <c r="C80" i="30"/>
  <c r="B38" i="30"/>
  <c r="G5" i="30"/>
  <c r="B6" i="30"/>
  <c r="G63" i="30"/>
  <c r="C88" i="30"/>
  <c r="G47" i="30"/>
  <c r="B84" i="30"/>
  <c r="B33" i="30"/>
  <c r="F57" i="30"/>
  <c r="B72" i="30"/>
  <c r="A32" i="30"/>
  <c r="G61" i="30"/>
  <c r="A4" i="30"/>
  <c r="C5" i="30"/>
  <c r="F36" i="30"/>
  <c r="A29" i="30"/>
  <c r="A63" i="30"/>
  <c r="E91" i="30"/>
  <c r="G12" i="30"/>
  <c r="F89" i="30"/>
  <c r="F88" i="30"/>
  <c r="F31" i="30"/>
  <c r="C39" i="30"/>
  <c r="B34" i="30"/>
  <c r="F29" i="30"/>
  <c r="F81" i="30"/>
  <c r="C51" i="30"/>
  <c r="C52" i="30"/>
  <c r="B30" i="30"/>
  <c r="A28" i="30"/>
  <c r="F94" i="30"/>
  <c r="G67" i="30"/>
  <c r="B20" i="30"/>
  <c r="C62" i="30"/>
  <c r="A20" i="30"/>
  <c r="B17" i="30"/>
  <c r="F64" i="30"/>
  <c r="A71" i="30"/>
  <c r="G7" i="30"/>
  <c r="G86" i="30"/>
  <c r="F8" i="30"/>
  <c r="A31" i="30"/>
  <c r="E80" i="30"/>
  <c r="G8" i="30"/>
  <c r="B23" i="30"/>
  <c r="G17" i="30"/>
  <c r="C78" i="30"/>
  <c r="F53" i="30"/>
  <c r="C53" i="30"/>
  <c r="F32" i="30"/>
  <c r="G50" i="30"/>
  <c r="A49" i="30"/>
  <c r="G71" i="30"/>
  <c r="F15" i="30"/>
  <c r="B18" i="30"/>
  <c r="A21" i="30"/>
  <c r="F83" i="30"/>
  <c r="E84" i="30"/>
  <c r="C9" i="30"/>
  <c r="C42" i="30"/>
  <c r="F37" i="30"/>
  <c r="C41" i="30"/>
  <c r="F74" i="30"/>
  <c r="F24" i="30"/>
  <c r="G94" i="30"/>
  <c r="A44" i="30"/>
  <c r="B19" i="30"/>
  <c r="F43" i="30"/>
  <c r="G23" i="30"/>
  <c r="F69" i="30"/>
  <c r="B8" i="30"/>
  <c r="A12" i="30"/>
  <c r="C28" i="30"/>
  <c r="C33" i="30"/>
  <c r="B4" i="30"/>
  <c r="G72" i="30"/>
  <c r="A79" i="30"/>
  <c r="C36" i="30"/>
  <c r="F75" i="30"/>
  <c r="C13" i="30"/>
  <c r="B50" i="30"/>
  <c r="C31" i="30"/>
  <c r="A73" i="30"/>
  <c r="B27" i="30"/>
  <c r="F63" i="30"/>
  <c r="A56" i="30"/>
  <c r="C85" i="30"/>
  <c r="A67" i="30"/>
  <c r="C21" i="30"/>
  <c r="B52" i="30"/>
  <c r="E78" i="30"/>
  <c r="C65" i="30"/>
  <c r="E92" i="30"/>
  <c r="A27" i="30"/>
  <c r="E85" i="30"/>
  <c r="G37" i="30"/>
  <c r="B44" i="30"/>
  <c r="G18" i="30"/>
  <c r="A9" i="30"/>
  <c r="G27" i="30"/>
  <c r="B24" i="30"/>
  <c r="B80" i="30"/>
  <c r="F16" i="30"/>
  <c r="G35" i="30"/>
  <c r="G68" i="30"/>
  <c r="A47" i="30"/>
  <c r="A33" i="30"/>
  <c r="G11" i="30"/>
  <c r="A62" i="30"/>
  <c r="B57" i="30"/>
  <c r="B32" i="30"/>
  <c r="B53" i="30"/>
  <c r="G42" i="30"/>
  <c r="A11" i="30"/>
  <c r="F93" i="30"/>
  <c r="A86" i="30"/>
  <c r="G60" i="30"/>
  <c r="F56" i="30"/>
  <c r="B54" i="30"/>
  <c r="F86" i="30"/>
  <c r="A51" i="30"/>
  <c r="F42" i="30"/>
  <c r="A74" i="30"/>
  <c r="F28" i="30"/>
  <c r="A6" i="30"/>
  <c r="A81" i="30"/>
  <c r="A48" i="30"/>
  <c r="C90" i="30"/>
  <c r="E71" i="30"/>
  <c r="A66" i="30"/>
  <c r="B55" i="30"/>
  <c r="A75" i="30"/>
  <c r="A14" i="30"/>
  <c r="E69" i="30"/>
  <c r="F13" i="30"/>
  <c r="C86" i="30"/>
  <c r="A68" i="30"/>
  <c r="G59" i="30"/>
  <c r="F25" i="30"/>
  <c r="A69" i="30"/>
  <c r="B49" i="30"/>
  <c r="C60" i="30"/>
  <c r="F48" i="30"/>
  <c r="G85" i="30"/>
  <c r="F5" i="30"/>
  <c r="C67" i="30"/>
  <c r="G82" i="30"/>
  <c r="A65" i="30"/>
  <c r="G76" i="30"/>
  <c r="G19" i="30"/>
  <c r="G10" i="30"/>
  <c r="C93" i="30"/>
  <c r="G66" i="30"/>
  <c r="B28" i="30"/>
  <c r="A38" i="30"/>
  <c r="B92" i="30"/>
  <c r="B91" i="30"/>
  <c r="B85" i="30"/>
  <c r="B51" i="30"/>
  <c r="C22" i="30"/>
  <c r="F35" i="30"/>
  <c r="F39" i="30"/>
  <c r="G89" i="30"/>
  <c r="F30" i="30"/>
  <c r="C40" i="30"/>
  <c r="C37" i="30"/>
  <c r="C45" i="30"/>
  <c r="A64" i="30"/>
  <c r="F19" i="30"/>
  <c r="F92" i="30"/>
  <c r="G77" i="30"/>
  <c r="F4" i="30"/>
  <c r="A19" i="30"/>
  <c r="F60" i="30"/>
  <c r="G81" i="30"/>
  <c r="E90" i="30"/>
  <c r="E76" i="30"/>
  <c r="C64" i="30"/>
  <c r="A43" i="30"/>
  <c r="B87" i="30"/>
  <c r="B35" i="30"/>
  <c r="A23" i="30"/>
  <c r="G80" i="30"/>
  <c r="A90" i="30"/>
  <c r="B94" i="30"/>
  <c r="A87" i="30"/>
  <c r="F55" i="30"/>
  <c r="B61" i="30"/>
  <c r="C11" i="30"/>
  <c r="B93" i="30"/>
  <c r="F65" i="30"/>
  <c r="F20" i="30"/>
  <c r="A22" i="30"/>
  <c r="C61" i="30"/>
  <c r="C89" i="30"/>
  <c r="C54" i="30"/>
  <c r="E77" i="30"/>
  <c r="G43" i="30"/>
  <c r="C43" i="30"/>
  <c r="A59" i="30"/>
  <c r="F82" i="30"/>
  <c r="G38" i="30"/>
  <c r="E72" i="30"/>
  <c r="G30" i="30"/>
  <c r="B48" i="30"/>
  <c r="B77" i="30"/>
  <c r="B62" i="30"/>
  <c r="C18" i="30"/>
  <c r="F6" i="30"/>
  <c r="G73" i="30"/>
  <c r="A7" i="30"/>
  <c r="F70" i="30"/>
  <c r="A94" i="30"/>
  <c r="E88" i="30"/>
  <c r="A36" i="30"/>
  <c r="A8" i="30"/>
  <c r="A92" i="30"/>
  <c r="B59" i="30"/>
  <c r="C59" i="30"/>
  <c r="F26" i="30"/>
  <c r="A35" i="30"/>
  <c r="A83" i="30"/>
  <c r="F40" i="30"/>
  <c r="C50" i="30"/>
  <c r="G45" i="30"/>
  <c r="A84" i="30"/>
  <c r="G29" i="30"/>
  <c r="A42" i="30"/>
  <c r="G28" i="30"/>
  <c r="B78" i="30"/>
  <c r="G49" i="30"/>
  <c r="G32" i="30"/>
  <c r="F18" i="30"/>
  <c r="B64" i="30"/>
  <c r="G44" i="30"/>
  <c r="C63" i="30"/>
  <c r="A85" i="30"/>
  <c r="G90" i="30"/>
  <c r="B63" i="30"/>
  <c r="B67" i="30"/>
  <c r="B42" i="30"/>
  <c r="F73" i="30"/>
  <c r="C91" i="30"/>
  <c r="A34" i="30"/>
  <c r="B45" i="30"/>
  <c r="A30" i="30"/>
  <c r="G93" i="30"/>
  <c r="G64" i="30"/>
  <c r="B10" i="30"/>
  <c r="F12" i="30"/>
  <c r="A53" i="30"/>
  <c r="G9" i="30"/>
  <c r="C49" i="30"/>
  <c r="G75" i="30"/>
  <c r="B65" i="30"/>
  <c r="E87" i="30"/>
  <c r="C38" i="30"/>
  <c r="B29" i="30"/>
  <c r="B5" i="30"/>
  <c r="A76" i="30"/>
  <c r="C92" i="30"/>
  <c r="C66" i="30"/>
  <c r="F23" i="30"/>
  <c r="B74" i="30"/>
  <c r="E86" i="30"/>
  <c r="G46" i="30"/>
  <c r="E74" i="30"/>
  <c r="A61" i="30"/>
  <c r="G87" i="30"/>
  <c r="F17" i="30"/>
  <c r="G62" i="30"/>
  <c r="A58" i="30"/>
  <c r="B39" i="30"/>
  <c r="F85" i="30"/>
  <c r="G84" i="30"/>
  <c r="C32" i="30"/>
  <c r="A55" i="30"/>
  <c r="C74" i="30"/>
  <c r="F9" i="30"/>
  <c r="F46" i="30"/>
  <c r="A26" i="30"/>
  <c r="B69" i="30"/>
  <c r="F68" i="30"/>
  <c r="G83" i="30"/>
  <c r="G22" i="30"/>
  <c r="C68" i="30"/>
  <c r="C12" i="30"/>
  <c r="C20" i="30"/>
  <c r="G54" i="30"/>
  <c r="G15" i="30"/>
  <c r="C4" i="30"/>
  <c r="B86" i="30"/>
  <c r="F58" i="30"/>
  <c r="G56" i="30"/>
  <c r="G20" i="30"/>
  <c r="A40" i="30"/>
  <c r="G21" i="30"/>
  <c r="B79" i="30"/>
  <c r="F66" i="30"/>
  <c r="F52" i="30"/>
  <c r="B21" i="30"/>
  <c r="B47" i="30"/>
  <c r="A57" i="30"/>
  <c r="G39" i="30"/>
  <c r="F27" i="30"/>
  <c r="G14" i="30"/>
  <c r="A16" i="30"/>
  <c r="C26" i="30"/>
  <c r="G88" i="30"/>
  <c r="F47" i="30"/>
  <c r="C30" i="30"/>
  <c r="E70" i="30"/>
  <c r="U150" i="27" l="1"/>
  <c r="T120" i="27"/>
  <c r="U119" i="27"/>
  <c r="T68" i="27"/>
  <c r="U69" i="27"/>
  <c r="W14" i="27"/>
  <c r="E66" i="30"/>
  <c r="U151" i="27" l="1"/>
  <c r="T121" i="27"/>
  <c r="U120" i="27"/>
  <c r="T67" i="27"/>
  <c r="U68" i="27"/>
  <c r="W15" i="27"/>
  <c r="E65" i="30"/>
  <c r="U152" i="27" l="1"/>
  <c r="T122" i="27"/>
  <c r="U121" i="27"/>
  <c r="W16" i="27"/>
  <c r="T66" i="27"/>
  <c r="U67" i="27"/>
  <c r="E64" i="30"/>
  <c r="U153" i="27" l="1"/>
  <c r="T123" i="27"/>
  <c r="U122" i="27"/>
  <c r="T65" i="27"/>
  <c r="U66" i="27"/>
  <c r="W17" i="27"/>
  <c r="E63" i="30"/>
  <c r="U154" i="27" l="1"/>
  <c r="T124" i="27"/>
  <c r="U123" i="27"/>
  <c r="W18" i="27"/>
  <c r="T64" i="27"/>
  <c r="U65" i="27"/>
  <c r="E62" i="30"/>
  <c r="U155" i="27" l="1"/>
  <c r="T125" i="27"/>
  <c r="U124" i="27"/>
  <c r="T63" i="27"/>
  <c r="U64" i="27"/>
  <c r="W19" i="27"/>
  <c r="E61" i="30"/>
  <c r="U156" i="27" l="1"/>
  <c r="T126" i="27"/>
  <c r="U125" i="27"/>
  <c r="W20" i="27"/>
  <c r="T62" i="27"/>
  <c r="U63" i="27"/>
  <c r="E60" i="30"/>
  <c r="U157" i="27" l="1"/>
  <c r="U126" i="27"/>
  <c r="T127" i="27"/>
  <c r="U62" i="27"/>
  <c r="T61" i="27"/>
  <c r="W21" i="27"/>
  <c r="E59" i="30"/>
  <c r="U158" i="27" l="1"/>
  <c r="T128" i="27"/>
  <c r="U127" i="27"/>
  <c r="W22" i="27"/>
  <c r="T60" i="27"/>
  <c r="U61" i="27"/>
  <c r="E58" i="30"/>
  <c r="U159" i="27" l="1"/>
  <c r="T129" i="27"/>
  <c r="U128" i="27"/>
  <c r="T59" i="27"/>
  <c r="U60" i="27"/>
  <c r="W23" i="27"/>
  <c r="E57" i="30"/>
  <c r="U160" i="27" l="1"/>
  <c r="T130" i="27"/>
  <c r="U129" i="27"/>
  <c r="T58" i="27"/>
  <c r="U59" i="27"/>
  <c r="W24" i="27"/>
  <c r="E56" i="30"/>
  <c r="U162" i="27" l="1"/>
  <c r="U161" i="27"/>
  <c r="T131" i="27"/>
  <c r="U130" i="27"/>
  <c r="T57" i="27"/>
  <c r="U58" i="27"/>
  <c r="W25" i="27"/>
  <c r="E55" i="30"/>
  <c r="U131" i="27" l="1"/>
  <c r="T132" i="27"/>
  <c r="W26" i="27"/>
  <c r="T56" i="27"/>
  <c r="U57" i="27"/>
  <c r="E54" i="30"/>
  <c r="T133" i="27" l="1"/>
  <c r="U133" i="27" s="1"/>
  <c r="U132" i="27"/>
  <c r="T55" i="27"/>
  <c r="U56" i="27"/>
  <c r="W27" i="27"/>
  <c r="E53" i="30"/>
  <c r="W28" i="27" l="1"/>
  <c r="T54" i="27"/>
  <c r="U55" i="27"/>
  <c r="E52" i="30"/>
  <c r="T53" i="27" l="1"/>
  <c r="U54" i="27"/>
  <c r="W29" i="27"/>
  <c r="E51" i="30"/>
  <c r="T52" i="27" l="1"/>
  <c r="U53" i="27"/>
  <c r="W30" i="27"/>
  <c r="E50" i="30"/>
  <c r="W31" i="27" l="1"/>
  <c r="T51" i="27"/>
  <c r="U52" i="27"/>
  <c r="E49" i="30"/>
  <c r="T50" i="27" l="1"/>
  <c r="U51" i="27"/>
  <c r="W32" i="27"/>
  <c r="E48" i="30"/>
  <c r="W33" i="27" l="1"/>
  <c r="T49" i="27"/>
  <c r="U50" i="27"/>
  <c r="E47" i="30"/>
  <c r="T48" i="27" l="1"/>
  <c r="U49" i="27"/>
  <c r="W34" i="27"/>
  <c r="E46" i="30"/>
  <c r="W35" i="27" l="1"/>
  <c r="T47" i="27"/>
  <c r="U48" i="27"/>
  <c r="E45" i="30"/>
  <c r="T46" i="27" l="1"/>
  <c r="U47" i="27"/>
  <c r="W36" i="27"/>
  <c r="E44" i="30"/>
  <c r="W37" i="27" l="1"/>
  <c r="U46" i="27"/>
  <c r="T45" i="27"/>
  <c r="E43" i="30"/>
  <c r="T44" i="27" l="1"/>
  <c r="U45" i="27"/>
  <c r="W38" i="27"/>
  <c r="E42" i="30"/>
  <c r="W39" i="27" l="1"/>
  <c r="T43" i="27"/>
  <c r="U44" i="27"/>
  <c r="E41" i="30"/>
  <c r="T42" i="27" l="1"/>
  <c r="U43" i="27"/>
  <c r="W40" i="27"/>
  <c r="E40" i="30"/>
  <c r="W41" i="27" l="1"/>
  <c r="T41" i="27"/>
  <c r="U42" i="27"/>
  <c r="E39" i="30"/>
  <c r="T40" i="27" l="1"/>
  <c r="U41" i="27"/>
  <c r="W42" i="27"/>
  <c r="Y41" i="27"/>
  <c r="I39" i="30"/>
  <c r="E38" i="30"/>
  <c r="Y42" i="27" l="1"/>
  <c r="W43" i="27"/>
  <c r="T39" i="27"/>
  <c r="U40" i="27"/>
  <c r="Y40" i="27"/>
  <c r="I38" i="30"/>
  <c r="I40" i="30"/>
  <c r="E37" i="30"/>
  <c r="Y43" i="27" l="1"/>
  <c r="W44" i="27"/>
  <c r="T38" i="27"/>
  <c r="U39" i="27"/>
  <c r="Y39" i="27"/>
  <c r="I37" i="30"/>
  <c r="E36" i="30"/>
  <c r="I41" i="30"/>
  <c r="T37" i="27" l="1"/>
  <c r="U38" i="27"/>
  <c r="Y38" i="27"/>
  <c r="W45" i="27"/>
  <c r="Y44" i="27"/>
  <c r="I42" i="30"/>
  <c r="E35" i="30"/>
  <c r="I36" i="30"/>
  <c r="Y45" i="27" l="1"/>
  <c r="W46" i="27"/>
  <c r="T36" i="27"/>
  <c r="U37" i="27"/>
  <c r="Y37" i="27"/>
  <c r="I35" i="30"/>
  <c r="E34" i="30"/>
  <c r="I43" i="30"/>
  <c r="T35" i="27" l="1"/>
  <c r="U36" i="27"/>
  <c r="Y36" i="27"/>
  <c r="Y46" i="27"/>
  <c r="W47" i="27"/>
  <c r="I44" i="30"/>
  <c r="I34" i="30"/>
  <c r="E33" i="30"/>
  <c r="W48" i="27" l="1"/>
  <c r="Y47" i="27"/>
  <c r="T34" i="27"/>
  <c r="U35" i="27"/>
  <c r="Y35" i="27"/>
  <c r="E32" i="30"/>
  <c r="I33" i="30"/>
  <c r="I45" i="30"/>
  <c r="T33" i="27" l="1"/>
  <c r="U34" i="27"/>
  <c r="Y34" i="27"/>
  <c r="Y48" i="27"/>
  <c r="W49" i="27"/>
  <c r="E31" i="30"/>
  <c r="I46" i="30"/>
  <c r="I32" i="30"/>
  <c r="W50" i="27" l="1"/>
  <c r="Y49" i="27"/>
  <c r="T32" i="27"/>
  <c r="U33" i="27"/>
  <c r="Y33" i="27"/>
  <c r="E30" i="30"/>
  <c r="I47" i="30"/>
  <c r="I31" i="30"/>
  <c r="T31" i="27" l="1"/>
  <c r="U32" i="27"/>
  <c r="Y32" i="27"/>
  <c r="W51" i="27"/>
  <c r="Y50" i="27"/>
  <c r="E29" i="30"/>
  <c r="I48" i="30"/>
  <c r="I30" i="30"/>
  <c r="Y51" i="27" l="1"/>
  <c r="W52" i="27"/>
  <c r="T30" i="27"/>
  <c r="U31" i="27"/>
  <c r="Y31" i="27"/>
  <c r="I29" i="30"/>
  <c r="I49" i="30"/>
  <c r="E28" i="30"/>
  <c r="U30" i="27" l="1"/>
  <c r="T29" i="27"/>
  <c r="Y30" i="27"/>
  <c r="W53" i="27"/>
  <c r="Y52" i="27"/>
  <c r="I28" i="30"/>
  <c r="E27" i="30"/>
  <c r="I50" i="30"/>
  <c r="W54" i="27" l="1"/>
  <c r="Y53" i="27"/>
  <c r="T28" i="27"/>
  <c r="U29" i="27"/>
  <c r="Y29" i="27"/>
  <c r="E26" i="30"/>
  <c r="I51" i="30"/>
  <c r="I27" i="30"/>
  <c r="T27" i="27" l="1"/>
  <c r="U28" i="27"/>
  <c r="Y28" i="27"/>
  <c r="Y54" i="27"/>
  <c r="W55" i="27"/>
  <c r="E25" i="30"/>
  <c r="I26" i="30"/>
  <c r="I52" i="30"/>
  <c r="W56" i="27" l="1"/>
  <c r="Y55" i="27"/>
  <c r="T26" i="27"/>
  <c r="U27" i="27"/>
  <c r="Y27" i="27"/>
  <c r="I53" i="30"/>
  <c r="I25" i="30"/>
  <c r="E24" i="30"/>
  <c r="T25" i="27" l="1"/>
  <c r="U26" i="27"/>
  <c r="Y26" i="27"/>
  <c r="Y56" i="27"/>
  <c r="W57" i="27"/>
  <c r="E23" i="30"/>
  <c r="I24" i="30"/>
  <c r="I54" i="30"/>
  <c r="W58" i="27" l="1"/>
  <c r="Y57" i="27"/>
  <c r="T24" i="27"/>
  <c r="U25" i="27"/>
  <c r="Y25" i="27"/>
  <c r="I55" i="30"/>
  <c r="I23" i="30"/>
  <c r="E22" i="30"/>
  <c r="T23" i="27" l="1"/>
  <c r="U24" i="27"/>
  <c r="Y24" i="27"/>
  <c r="Y58" i="27"/>
  <c r="W59" i="27"/>
  <c r="I22" i="30"/>
  <c r="E21" i="30"/>
  <c r="I56" i="30"/>
  <c r="Y59" i="27" l="1"/>
  <c r="W60" i="27"/>
  <c r="T22" i="27"/>
  <c r="U23" i="27"/>
  <c r="Y23" i="27"/>
  <c r="E20" i="30"/>
  <c r="I57" i="30"/>
  <c r="I21" i="30"/>
  <c r="T21" i="27" l="1"/>
  <c r="U22" i="27"/>
  <c r="Y22" i="27"/>
  <c r="W61" i="27"/>
  <c r="Y60" i="27"/>
  <c r="I20" i="30"/>
  <c r="E19" i="30"/>
  <c r="I58" i="30"/>
  <c r="W62" i="27" l="1"/>
  <c r="Y61" i="27"/>
  <c r="T20" i="27"/>
  <c r="U21" i="27"/>
  <c r="Y21" i="27"/>
  <c r="I59" i="30"/>
  <c r="I19" i="30"/>
  <c r="E18" i="30"/>
  <c r="T19" i="27" l="1"/>
  <c r="U20" i="27"/>
  <c r="Y20" i="27"/>
  <c r="Y62" i="27"/>
  <c r="W63" i="27"/>
  <c r="I60" i="30"/>
  <c r="E17" i="30"/>
  <c r="I18" i="30"/>
  <c r="W64" i="27" l="1"/>
  <c r="Y63" i="27"/>
  <c r="T18" i="27"/>
  <c r="U19" i="27"/>
  <c r="Y19" i="27"/>
  <c r="E16" i="30"/>
  <c r="I17" i="30"/>
  <c r="I61" i="30"/>
  <c r="T17" i="27" l="1"/>
  <c r="U18" i="27"/>
  <c r="Y18" i="27"/>
  <c r="Y64" i="27"/>
  <c r="W65" i="27"/>
  <c r="E15" i="30"/>
  <c r="I62" i="30"/>
  <c r="I16" i="30"/>
  <c r="W66" i="27" l="1"/>
  <c r="Y65" i="27"/>
  <c r="T16" i="27"/>
  <c r="U17" i="27"/>
  <c r="Y17" i="27"/>
  <c r="E14" i="30"/>
  <c r="I15" i="30"/>
  <c r="I63" i="30"/>
  <c r="T15" i="27" l="1"/>
  <c r="U16" i="27"/>
  <c r="Y16" i="27"/>
  <c r="Y66" i="27"/>
  <c r="W67" i="27"/>
  <c r="I64" i="30"/>
  <c r="E13" i="30"/>
  <c r="I14" i="30"/>
  <c r="Y67" i="27" l="1"/>
  <c r="W68" i="27"/>
  <c r="T14" i="27"/>
  <c r="U15" i="27"/>
  <c r="Y15" i="27"/>
  <c r="I65" i="30"/>
  <c r="E12" i="30"/>
  <c r="I13" i="30"/>
  <c r="W69" i="27" l="1"/>
  <c r="Y68" i="27"/>
  <c r="U14" i="27"/>
  <c r="T13" i="27"/>
  <c r="Y14" i="27"/>
  <c r="I66" i="30"/>
  <c r="I12" i="30"/>
  <c r="E11" i="30"/>
  <c r="Y69" i="27" l="1"/>
  <c r="W70" i="27"/>
  <c r="T12" i="27"/>
  <c r="U13" i="27"/>
  <c r="Y13" i="27"/>
  <c r="I67" i="30"/>
  <c r="E10" i="30"/>
  <c r="I11" i="30"/>
  <c r="Y70" i="27" l="1"/>
  <c r="W71" i="27"/>
  <c r="T11" i="27"/>
  <c r="U12" i="27"/>
  <c r="Y12" i="27"/>
  <c r="I10" i="30"/>
  <c r="E9" i="30"/>
  <c r="I68" i="30"/>
  <c r="W72" i="27" l="1"/>
  <c r="Y71" i="27"/>
  <c r="T10" i="27"/>
  <c r="U11" i="27"/>
  <c r="Y11" i="27"/>
  <c r="I9" i="30"/>
  <c r="I69" i="30"/>
  <c r="E8" i="30"/>
  <c r="T9" i="27" l="1"/>
  <c r="Y10" i="27"/>
  <c r="U10" i="27"/>
  <c r="Y72" i="27"/>
  <c r="W73" i="27"/>
  <c r="E7" i="30"/>
  <c r="I70" i="30"/>
  <c r="I8" i="30"/>
  <c r="W74" i="27" l="1"/>
  <c r="Y73" i="27"/>
  <c r="Y9" i="27"/>
  <c r="T8" i="27"/>
  <c r="U9" i="27"/>
  <c r="I7" i="30"/>
  <c r="I71" i="30"/>
  <c r="E6" i="30"/>
  <c r="U8" i="27" l="1"/>
  <c r="Y8" i="27"/>
  <c r="T7" i="27"/>
  <c r="W75" i="27"/>
  <c r="Y74" i="27"/>
  <c r="I72" i="30"/>
  <c r="I6" i="30"/>
  <c r="E5" i="30"/>
  <c r="Y75" i="27" l="1"/>
  <c r="W76" i="27"/>
  <c r="T6" i="27"/>
  <c r="Y7" i="27"/>
  <c r="U7" i="27"/>
  <c r="D4" i="30"/>
  <c r="E4" i="30"/>
  <c r="I5" i="30"/>
  <c r="I73" i="30"/>
  <c r="U6" i="27" l="1"/>
  <c r="V6" i="27" s="1"/>
  <c r="Y6" i="27"/>
  <c r="W77" i="27"/>
  <c r="Y76" i="27"/>
  <c r="D5" i="30"/>
  <c r="I74" i="30"/>
  <c r="I4" i="30"/>
  <c r="Z6" i="27" l="1"/>
  <c r="V7" i="27"/>
  <c r="W78" i="27"/>
  <c r="Y77" i="27"/>
  <c r="I75" i="30"/>
  <c r="D6" i="30"/>
  <c r="Y78" i="27" l="1"/>
  <c r="W79" i="27"/>
  <c r="V8" i="27"/>
  <c r="Z7" i="27"/>
  <c r="D7" i="30"/>
  <c r="I76" i="30"/>
  <c r="W80" i="27" l="1"/>
  <c r="Y79" i="27"/>
  <c r="Z8" i="27"/>
  <c r="V9" i="27"/>
  <c r="D8" i="30"/>
  <c r="I77" i="30"/>
  <c r="Z9" i="27" l="1"/>
  <c r="V10" i="27"/>
  <c r="Y80" i="27"/>
  <c r="W81" i="27"/>
  <c r="I78" i="30"/>
  <c r="D9" i="30"/>
  <c r="W82" i="27" l="1"/>
  <c r="Y81" i="27"/>
  <c r="V11" i="27"/>
  <c r="Z10" i="27"/>
  <c r="D10" i="30"/>
  <c r="I79" i="30"/>
  <c r="V12" i="27" l="1"/>
  <c r="Z11" i="27"/>
  <c r="Y82" i="27"/>
  <c r="W83" i="27"/>
  <c r="I80" i="30"/>
  <c r="D11" i="30"/>
  <c r="Y83" i="27" l="1"/>
  <c r="W84" i="27"/>
  <c r="V13" i="27"/>
  <c r="Z12" i="27"/>
  <c r="I81" i="30"/>
  <c r="D12" i="30"/>
  <c r="Z13" i="27" l="1"/>
  <c r="V14" i="27"/>
  <c r="W85" i="27"/>
  <c r="Y84" i="27"/>
  <c r="I82" i="30"/>
  <c r="D13" i="30"/>
  <c r="Y85" i="27" l="1"/>
  <c r="W86" i="27"/>
  <c r="Z14" i="27"/>
  <c r="V15" i="27"/>
  <c r="D14" i="30"/>
  <c r="I83" i="30"/>
  <c r="W87" i="27" l="1"/>
  <c r="Y86" i="27"/>
  <c r="V16" i="27"/>
  <c r="Z15" i="27"/>
  <c r="D15" i="30"/>
  <c r="I84" i="30"/>
  <c r="Z16" i="27" l="1"/>
  <c r="V17" i="27"/>
  <c r="Y87" i="27"/>
  <c r="W88" i="27"/>
  <c r="D16" i="30"/>
  <c r="I85" i="30"/>
  <c r="W89" i="27" l="1"/>
  <c r="Y88" i="27"/>
  <c r="Z17" i="27"/>
  <c r="V18" i="27"/>
  <c r="I86" i="30"/>
  <c r="D17" i="30"/>
  <c r="Z18" i="27" l="1"/>
  <c r="V19" i="27"/>
  <c r="Y89" i="27"/>
  <c r="W90" i="27"/>
  <c r="I87" i="30"/>
  <c r="D18" i="30"/>
  <c r="W91" i="27" l="1"/>
  <c r="Y90" i="27"/>
  <c r="V20" i="27"/>
  <c r="Z19" i="27"/>
  <c r="D19" i="30"/>
  <c r="I88" i="30"/>
  <c r="V21" i="27" l="1"/>
  <c r="Z20" i="27"/>
  <c r="W92" i="27"/>
  <c r="Y91" i="27"/>
  <c r="D20" i="30"/>
  <c r="I89" i="30"/>
  <c r="W93" i="27" l="1"/>
  <c r="Y92" i="27"/>
  <c r="V22" i="27"/>
  <c r="Z21" i="27"/>
  <c r="I90" i="30"/>
  <c r="D21" i="30"/>
  <c r="Z22" i="27" l="1"/>
  <c r="V23" i="27"/>
  <c r="W94" i="27"/>
  <c r="Y93" i="27"/>
  <c r="D22" i="30"/>
  <c r="I91" i="30"/>
  <c r="W95" i="27" l="1"/>
  <c r="Y94" i="27"/>
  <c r="Z23" i="27"/>
  <c r="V24" i="27"/>
  <c r="I92" i="30"/>
  <c r="D23" i="30"/>
  <c r="Z24" i="27" l="1"/>
  <c r="V25" i="27"/>
  <c r="Y95" i="27"/>
  <c r="W96" i="27"/>
  <c r="I93" i="30"/>
  <c r="D24" i="30"/>
  <c r="Y96" i="27" l="1"/>
  <c r="W97" i="27"/>
  <c r="Z25" i="27"/>
  <c r="V26" i="27"/>
  <c r="D25" i="30"/>
  <c r="I94" i="30"/>
  <c r="W98" i="27" l="1"/>
  <c r="Y97" i="27"/>
  <c r="V27" i="27"/>
  <c r="Z26" i="27"/>
  <c r="D26" i="30"/>
  <c r="W99" i="27" l="1"/>
  <c r="Y98" i="27"/>
  <c r="H4" i="30"/>
  <c r="V28" i="27"/>
  <c r="Z27" i="27"/>
  <c r="D27" i="30"/>
  <c r="W100" i="27" l="1"/>
  <c r="Y99" i="27"/>
  <c r="H5" i="30"/>
  <c r="V29" i="27"/>
  <c r="Z28" i="27"/>
  <c r="D28" i="30"/>
  <c r="W101" i="27" l="1"/>
  <c r="Y100" i="27"/>
  <c r="H6" i="30"/>
  <c r="Z29" i="27"/>
  <c r="V30" i="27"/>
  <c r="D29" i="30"/>
  <c r="W102" i="27" l="1"/>
  <c r="Y101" i="27"/>
  <c r="H7" i="30"/>
  <c r="H8" i="30"/>
  <c r="H9" i="30"/>
  <c r="H10" i="30"/>
  <c r="H11" i="30"/>
  <c r="Z30" i="27"/>
  <c r="V31" i="27"/>
  <c r="D30" i="30"/>
  <c r="W103" i="27" l="1"/>
  <c r="Y102" i="27"/>
  <c r="H12" i="30"/>
  <c r="Z31" i="27"/>
  <c r="V32" i="27"/>
  <c r="D31" i="30"/>
  <c r="W104" i="27" l="1"/>
  <c r="Y103" i="27"/>
  <c r="H13" i="30"/>
  <c r="Z32" i="27"/>
  <c r="V33" i="27"/>
  <c r="D32" i="30"/>
  <c r="Y104" i="27" l="1"/>
  <c r="W105" i="27"/>
  <c r="H14" i="30"/>
  <c r="Z33" i="27"/>
  <c r="V34" i="27"/>
  <c r="D33" i="30"/>
  <c r="W106" i="27" l="1"/>
  <c r="Y105" i="27"/>
  <c r="H15" i="30"/>
  <c r="Z34" i="27"/>
  <c r="V35" i="27"/>
  <c r="D34" i="30"/>
  <c r="Y106" i="27" l="1"/>
  <c r="W107" i="27"/>
  <c r="H16" i="30"/>
  <c r="Z35" i="27"/>
  <c r="V36" i="27"/>
  <c r="D35" i="30"/>
  <c r="W108" i="27" l="1"/>
  <c r="Y107" i="27"/>
  <c r="H17" i="30"/>
  <c r="V37" i="27"/>
  <c r="Z36" i="27"/>
  <c r="D36" i="30"/>
  <c r="W109" i="27" l="1"/>
  <c r="Y108" i="27"/>
  <c r="H18" i="30"/>
  <c r="V38" i="27"/>
  <c r="Z37" i="27"/>
  <c r="D37" i="30"/>
  <c r="W110" i="27" l="1"/>
  <c r="Y109" i="27"/>
  <c r="H19" i="30"/>
  <c r="Z38" i="27"/>
  <c r="V39" i="27"/>
  <c r="D38" i="30"/>
  <c r="Y110" i="27" l="1"/>
  <c r="W111" i="27"/>
  <c r="H20" i="30"/>
  <c r="V40" i="27"/>
  <c r="Z39" i="27"/>
  <c r="D39" i="30"/>
  <c r="W112" i="27" l="1"/>
  <c r="Y111" i="27"/>
  <c r="H21" i="30"/>
  <c r="V41" i="27"/>
  <c r="Z40" i="27"/>
  <c r="D40" i="30"/>
  <c r="Y112" i="27" l="1"/>
  <c r="W113" i="27"/>
  <c r="H22" i="30"/>
  <c r="Z41" i="27"/>
  <c r="V42" i="27"/>
  <c r="D41" i="30"/>
  <c r="W114" i="27" l="1"/>
  <c r="Y113" i="27"/>
  <c r="H23" i="30"/>
  <c r="Z42" i="27"/>
  <c r="V43" i="27"/>
  <c r="D42" i="30"/>
  <c r="Y114" i="27" l="1"/>
  <c r="W115" i="27"/>
  <c r="H24" i="30"/>
  <c r="Z43" i="27"/>
  <c r="V44" i="27"/>
  <c r="D43" i="30"/>
  <c r="Y115" i="27" l="1"/>
  <c r="W116" i="27"/>
  <c r="H25" i="30"/>
  <c r="V45" i="27"/>
  <c r="Z44" i="27"/>
  <c r="D44" i="30"/>
  <c r="W117" i="27" l="1"/>
  <c r="Y116" i="27"/>
  <c r="H26" i="30"/>
  <c r="Z45" i="27"/>
  <c r="V46" i="27"/>
  <c r="D45" i="30"/>
  <c r="W118" i="27" l="1"/>
  <c r="Y117" i="27"/>
  <c r="H27" i="30"/>
  <c r="Z46" i="27"/>
  <c r="V47" i="27"/>
  <c r="D46" i="30"/>
  <c r="Y118" i="27" l="1"/>
  <c r="W119" i="27"/>
  <c r="H28" i="30"/>
  <c r="Z47" i="27"/>
  <c r="V48" i="27"/>
  <c r="D47" i="30"/>
  <c r="Y119" i="27" l="1"/>
  <c r="W120" i="27"/>
  <c r="H29" i="30"/>
  <c r="Z48" i="27"/>
  <c r="V49" i="27"/>
  <c r="D48" i="30"/>
  <c r="W121" i="27" l="1"/>
  <c r="Y120" i="27"/>
  <c r="H30" i="30"/>
  <c r="Z49" i="27"/>
  <c r="V50" i="27"/>
  <c r="D49" i="30"/>
  <c r="W122" i="27" l="1"/>
  <c r="Y121" i="27"/>
  <c r="H31" i="30"/>
  <c r="Z50" i="27"/>
  <c r="V51" i="27"/>
  <c r="D50" i="30"/>
  <c r="W123" i="27" l="1"/>
  <c r="Y122" i="27"/>
  <c r="H32" i="30"/>
  <c r="Z51" i="27"/>
  <c r="V52" i="27"/>
  <c r="D51" i="30"/>
  <c r="W124" i="27" l="1"/>
  <c r="Y123" i="27"/>
  <c r="H33" i="30"/>
  <c r="V53" i="27"/>
  <c r="Z52" i="27"/>
  <c r="D52" i="30"/>
  <c r="W125" i="27" l="1"/>
  <c r="Y124" i="27"/>
  <c r="H34" i="30"/>
  <c r="V54" i="27"/>
  <c r="Z53" i="27"/>
  <c r="D53" i="30"/>
  <c r="Y125" i="27" l="1"/>
  <c r="W126" i="27"/>
  <c r="H35" i="30"/>
  <c r="Z54" i="27"/>
  <c r="V55" i="27"/>
  <c r="D54" i="30"/>
  <c r="W127" i="27" l="1"/>
  <c r="Y126" i="27"/>
  <c r="H36" i="30"/>
  <c r="Z55" i="27"/>
  <c r="V56" i="27"/>
  <c r="D55" i="30"/>
  <c r="W128" i="27" l="1"/>
  <c r="Y127" i="27"/>
  <c r="H37" i="30"/>
  <c r="V57" i="27"/>
  <c r="Z56" i="27"/>
  <c r="D56" i="30"/>
  <c r="Y128" i="27" l="1"/>
  <c r="W129" i="27"/>
  <c r="H38" i="30"/>
  <c r="Z57" i="27"/>
  <c r="V58" i="27"/>
  <c r="D57" i="30"/>
  <c r="Y129" i="27" l="1"/>
  <c r="W130" i="27"/>
  <c r="H39" i="30"/>
  <c r="Z58" i="27"/>
  <c r="V59" i="27"/>
  <c r="D58" i="30"/>
  <c r="W131" i="27" l="1"/>
  <c r="Y130" i="27"/>
  <c r="H40" i="30"/>
  <c r="Z59" i="27"/>
  <c r="V60" i="27"/>
  <c r="D59" i="30"/>
  <c r="Y131" i="27" l="1"/>
  <c r="W132" i="27"/>
  <c r="H41" i="30"/>
  <c r="V61" i="27"/>
  <c r="Z60" i="27"/>
  <c r="D60" i="30"/>
  <c r="Y132" i="27" l="1"/>
  <c r="W133" i="27"/>
  <c r="H42" i="30"/>
  <c r="Z61" i="27"/>
  <c r="V62" i="27"/>
  <c r="D61" i="30"/>
  <c r="W134" i="27" l="1"/>
  <c r="Y133" i="27"/>
  <c r="H43" i="30"/>
  <c r="Z62" i="27"/>
  <c r="V63" i="27"/>
  <c r="D62" i="30"/>
  <c r="Y134" i="27" l="1"/>
  <c r="W135" i="27"/>
  <c r="H44" i="30"/>
  <c r="V64" i="27"/>
  <c r="Z63" i="27"/>
  <c r="D63" i="30"/>
  <c r="Y135" i="27" l="1"/>
  <c r="W136" i="27"/>
  <c r="H45" i="30"/>
  <c r="V65" i="27"/>
  <c r="Z64" i="27"/>
  <c r="D64" i="30"/>
  <c r="W137" i="27" l="1"/>
  <c r="Y136" i="27"/>
  <c r="H46" i="30"/>
  <c r="Z65" i="27"/>
  <c r="V66" i="27"/>
  <c r="D65" i="30"/>
  <c r="W138" i="27" l="1"/>
  <c r="Y137" i="27"/>
  <c r="H47" i="30"/>
  <c r="V67" i="27"/>
  <c r="Z66" i="27"/>
  <c r="D66" i="30"/>
  <c r="Y138" i="27" l="1"/>
  <c r="W139" i="27"/>
  <c r="H48" i="30"/>
  <c r="Z67" i="27"/>
  <c r="V68" i="27"/>
  <c r="D67" i="30"/>
  <c r="W140" i="27" l="1"/>
  <c r="Y139" i="27"/>
  <c r="H49" i="30"/>
  <c r="V69" i="27"/>
  <c r="Z68" i="27"/>
  <c r="D68" i="30"/>
  <c r="Y140" i="27" l="1"/>
  <c r="W141" i="27"/>
  <c r="H50" i="30"/>
  <c r="Z69" i="27"/>
  <c r="V70" i="27"/>
  <c r="D69" i="30"/>
  <c r="W142" i="27" l="1"/>
  <c r="Y141" i="27"/>
  <c r="H51" i="30"/>
  <c r="Z70" i="27"/>
  <c r="V71" i="27"/>
  <c r="D70" i="30"/>
  <c r="W143" i="27" l="1"/>
  <c r="Y142" i="27"/>
  <c r="H52" i="30"/>
  <c r="Z71" i="27"/>
  <c r="V72" i="27"/>
  <c r="D71" i="30"/>
  <c r="Y143" i="27" l="1"/>
  <c r="W144" i="27"/>
  <c r="H53" i="30"/>
  <c r="Z72" i="27"/>
  <c r="V73" i="27"/>
  <c r="D72" i="30"/>
  <c r="W145" i="27" l="1"/>
  <c r="Y144" i="27"/>
  <c r="H54" i="30"/>
  <c r="Z73" i="27"/>
  <c r="V74" i="27"/>
  <c r="D73" i="30"/>
  <c r="Y145" i="27" l="1"/>
  <c r="W146" i="27"/>
  <c r="H55" i="30"/>
  <c r="Z74" i="27"/>
  <c r="V75" i="27"/>
  <c r="D74" i="30"/>
  <c r="W147" i="27" l="1"/>
  <c r="Y146" i="27"/>
  <c r="H56" i="30"/>
  <c r="Z75" i="27"/>
  <c r="V76" i="27"/>
  <c r="D75" i="30"/>
  <c r="W148" i="27" l="1"/>
  <c r="Y147" i="27"/>
  <c r="H57" i="30"/>
  <c r="V77" i="27"/>
  <c r="Z76" i="27"/>
  <c r="D76" i="30"/>
  <c r="Y148" i="27" l="1"/>
  <c r="W149" i="27"/>
  <c r="H58" i="30"/>
  <c r="Z77" i="27"/>
  <c r="V78" i="27"/>
  <c r="D77" i="30"/>
  <c r="W150" i="27" l="1"/>
  <c r="Y149" i="27"/>
  <c r="H59" i="30"/>
  <c r="Z78" i="27"/>
  <c r="V79" i="27"/>
  <c r="D78" i="30"/>
  <c r="W151" i="27" l="1"/>
  <c r="Y150" i="27"/>
  <c r="H60" i="30"/>
  <c r="V80" i="27"/>
  <c r="Z79" i="27"/>
  <c r="D79" i="30"/>
  <c r="Y151" i="27" l="1"/>
  <c r="W152" i="27"/>
  <c r="H61" i="30"/>
  <c r="V81" i="27"/>
  <c r="Z80" i="27"/>
  <c r="D80" i="30"/>
  <c r="W153" i="27" l="1"/>
  <c r="Y152" i="27"/>
  <c r="H62" i="30"/>
  <c r="Z81" i="27"/>
  <c r="V82" i="27"/>
  <c r="D81" i="30"/>
  <c r="Y153" i="27" l="1"/>
  <c r="W154" i="27"/>
  <c r="H63" i="30"/>
  <c r="Z82" i="27"/>
  <c r="V83" i="27"/>
  <c r="D82" i="30"/>
  <c r="Y154" i="27" l="1"/>
  <c r="W155" i="27"/>
  <c r="H64" i="30"/>
  <c r="Z83" i="27"/>
  <c r="V84" i="27"/>
  <c r="D83" i="30"/>
  <c r="W156" i="27" l="1"/>
  <c r="Y155" i="27"/>
  <c r="H65" i="30"/>
  <c r="Z84" i="27"/>
  <c r="V85" i="27"/>
  <c r="D84" i="30"/>
  <c r="Y156" i="27" l="1"/>
  <c r="W157" i="27"/>
  <c r="H66" i="30"/>
  <c r="V86" i="27"/>
  <c r="Z85" i="27"/>
  <c r="D85" i="30"/>
  <c r="W158" i="27" l="1"/>
  <c r="Y157" i="27"/>
  <c r="H67" i="30"/>
  <c r="V87" i="27"/>
  <c r="Z86" i="27"/>
  <c r="D86" i="30"/>
  <c r="W159" i="27" l="1"/>
  <c r="Y158" i="27"/>
  <c r="H68" i="30"/>
  <c r="V88" i="27"/>
  <c r="Z87" i="27"/>
  <c r="D87" i="30"/>
  <c r="Y159" i="27" l="1"/>
  <c r="W160" i="27"/>
  <c r="H69" i="30"/>
  <c r="Z88" i="27"/>
  <c r="V89" i="27"/>
  <c r="D88" i="30"/>
  <c r="W161" i="27" l="1"/>
  <c r="Y160" i="27"/>
  <c r="H70" i="30"/>
  <c r="V90" i="27"/>
  <c r="Z89" i="27"/>
  <c r="D89" i="30"/>
  <c r="Y161" i="27" l="1"/>
  <c r="W162" i="27"/>
  <c r="H71" i="30"/>
  <c r="Z90" i="27"/>
  <c r="V91" i="27"/>
  <c r="D90" i="30"/>
  <c r="Y162" i="27" l="1"/>
  <c r="W163" i="27"/>
  <c r="H72" i="30"/>
  <c r="Z91" i="27"/>
  <c r="V92" i="27"/>
  <c r="D91" i="30"/>
  <c r="Y163" i="27" l="1"/>
  <c r="W164" i="27"/>
  <c r="H73" i="30"/>
  <c r="Z92" i="27"/>
  <c r="V93" i="27"/>
  <c r="D92" i="30"/>
  <c r="W165" i="27" l="1"/>
  <c r="Y164" i="27"/>
  <c r="H74" i="30"/>
  <c r="V94" i="27"/>
  <c r="Z93" i="27"/>
  <c r="D93" i="30"/>
  <c r="Y165" i="27" l="1"/>
  <c r="W166" i="27"/>
  <c r="H75" i="30"/>
  <c r="Z94" i="27"/>
  <c r="V95" i="27"/>
  <c r="D94" i="30"/>
  <c r="W167" i="27" l="1"/>
  <c r="Y166" i="27"/>
  <c r="H94" i="30"/>
  <c r="H76" i="30"/>
  <c r="H77" i="30"/>
  <c r="H78" i="30"/>
  <c r="H79" i="30"/>
  <c r="H80" i="30"/>
  <c r="H81" i="30"/>
  <c r="H82" i="30"/>
  <c r="H83" i="30"/>
  <c r="H84" i="30"/>
  <c r="H85" i="30"/>
  <c r="H86" i="30"/>
  <c r="H87" i="30"/>
  <c r="H88" i="30"/>
  <c r="H93" i="30"/>
  <c r="H92" i="30"/>
  <c r="H89" i="30"/>
  <c r="H90" i="30"/>
  <c r="H91" i="30"/>
  <c r="Z95" i="27"/>
  <c r="V96" i="27"/>
  <c r="W168" i="27" l="1"/>
  <c r="Y167" i="27"/>
  <c r="Z96" i="27"/>
  <c r="V97" i="27"/>
  <c r="Y168" i="27" l="1"/>
  <c r="W169" i="27"/>
  <c r="Y169" i="27" s="1"/>
  <c r="V98" i="27"/>
  <c r="Z97" i="27"/>
  <c r="Z98" i="27" l="1"/>
  <c r="V99" i="27"/>
  <c r="Z99" i="27" l="1"/>
  <c r="V100" i="27"/>
  <c r="V101" i="27" l="1"/>
  <c r="Z100" i="27"/>
  <c r="V102" i="27" l="1"/>
  <c r="Z101" i="27"/>
  <c r="V103" i="27" l="1"/>
  <c r="Z102" i="27"/>
  <c r="V104" i="27" l="1"/>
  <c r="Z103" i="27"/>
  <c r="V105" i="27" l="1"/>
  <c r="Z104" i="27"/>
  <c r="V106" i="27" l="1"/>
  <c r="Z105" i="27"/>
  <c r="V107" i="27" l="1"/>
  <c r="Z106" i="27"/>
  <c r="V108" i="27" l="1"/>
  <c r="Z107" i="27"/>
  <c r="V109" i="27" l="1"/>
  <c r="Z108" i="27"/>
  <c r="V110" i="27" l="1"/>
  <c r="Z109" i="27"/>
  <c r="V111" i="27" l="1"/>
  <c r="Z110" i="27"/>
  <c r="V112" i="27" l="1"/>
  <c r="Z111" i="27"/>
  <c r="V113" i="27" l="1"/>
  <c r="Z112" i="27"/>
  <c r="V114" i="27" l="1"/>
  <c r="Z113" i="27"/>
  <c r="Z114" i="27" l="1"/>
  <c r="V115" i="27"/>
  <c r="Z115" i="27" l="1"/>
  <c r="V116" i="27"/>
  <c r="V117" i="27" l="1"/>
  <c r="Z116" i="27"/>
  <c r="Z117" i="27" l="1"/>
  <c r="V118" i="27"/>
  <c r="V119" i="27" l="1"/>
  <c r="Z118" i="27"/>
  <c r="Z119" i="27" l="1"/>
  <c r="V120" i="27"/>
  <c r="Z120" i="27" l="1"/>
  <c r="V121" i="27"/>
  <c r="Z121" i="27" l="1"/>
  <c r="V122" i="27"/>
  <c r="Z122" i="27" l="1"/>
  <c r="V123" i="27"/>
  <c r="Z123" i="27" l="1"/>
  <c r="V124" i="27"/>
  <c r="Z124" i="27" l="1"/>
  <c r="V125" i="27"/>
  <c r="V126" i="27" l="1"/>
  <c r="Z125" i="27"/>
  <c r="Z126" i="27" l="1"/>
  <c r="V127" i="27"/>
  <c r="V128" i="27" l="1"/>
  <c r="Z127" i="27"/>
  <c r="Z128" i="27" l="1"/>
  <c r="V129" i="27"/>
  <c r="Z129" i="27" l="1"/>
  <c r="V130" i="27"/>
  <c r="V131" i="27" l="1"/>
  <c r="Z130" i="27"/>
  <c r="Z131" i="27" l="1"/>
  <c r="V132" i="27"/>
  <c r="V133" i="27" l="1"/>
  <c r="Z132" i="27"/>
  <c r="V134" i="27" l="1"/>
  <c r="Z133" i="27"/>
  <c r="Z134" i="27" l="1"/>
  <c r="V135" i="27"/>
  <c r="Z135" i="27" l="1"/>
  <c r="V136" i="27"/>
  <c r="V137" i="27" l="1"/>
  <c r="Z136" i="27"/>
  <c r="V138" i="27" l="1"/>
  <c r="Z137" i="27"/>
  <c r="V139" i="27" l="1"/>
  <c r="Z138" i="27"/>
  <c r="V140" i="27" l="1"/>
  <c r="Z139" i="27"/>
  <c r="V141" i="27" l="1"/>
  <c r="Z140" i="27"/>
  <c r="Z141" i="27" l="1"/>
  <c r="V142" i="27"/>
  <c r="V143" i="27" l="1"/>
  <c r="Z142" i="27"/>
  <c r="Z143" i="27" l="1"/>
  <c r="V144" i="27"/>
  <c r="V145" i="27" l="1"/>
  <c r="Z144" i="27"/>
  <c r="V146" i="27" l="1"/>
  <c r="Z145" i="27"/>
  <c r="V147" i="27" l="1"/>
  <c r="Z146" i="27"/>
  <c r="V148" i="27" l="1"/>
  <c r="Z147" i="27"/>
  <c r="Z148" i="27" l="1"/>
  <c r="V149" i="27"/>
  <c r="Z149" i="27" l="1"/>
  <c r="V150" i="27"/>
  <c r="V151" i="27" l="1"/>
  <c r="Z150" i="27"/>
  <c r="Z151" i="27" l="1"/>
  <c r="V152" i="27"/>
  <c r="Z152" i="27" l="1"/>
  <c r="V153" i="27"/>
  <c r="V154" i="27" l="1"/>
  <c r="Z153" i="27"/>
  <c r="V155" i="27" l="1"/>
  <c r="Z154" i="27"/>
  <c r="V156" i="27" l="1"/>
  <c r="Z155" i="27"/>
  <c r="V157" i="27" l="1"/>
  <c r="Z156" i="27"/>
  <c r="Z157" i="27" l="1"/>
  <c r="V158" i="27"/>
  <c r="V159" i="27" l="1"/>
  <c r="Z158" i="27"/>
  <c r="Z159" i="27" l="1"/>
  <c r="V160" i="27"/>
  <c r="Z160" i="27" l="1"/>
  <c r="V161" i="27"/>
  <c r="V162" i="27" l="1"/>
  <c r="Z161" i="27"/>
  <c r="Z162" i="27" l="1"/>
  <c r="V163" i="27"/>
  <c r="V164" i="27" l="1"/>
  <c r="Z163" i="27"/>
  <c r="V165" i="27" l="1"/>
  <c r="Z164" i="27"/>
  <c r="Z165" i="27" l="1"/>
  <c r="V166" i="27"/>
  <c r="Z166" i="27" l="1"/>
  <c r="V167" i="27"/>
  <c r="Z167" i="27" l="1"/>
  <c r="V168" i="27"/>
  <c r="Z168" i="27" l="1"/>
  <c r="V169" i="27"/>
  <c r="Z169" i="27" s="1"/>
</calcChain>
</file>

<file path=xl/sharedStrings.xml><?xml version="1.0" encoding="utf-8"?>
<sst xmlns="http://schemas.openxmlformats.org/spreadsheetml/2006/main" count="74" uniqueCount="60">
  <si>
    <t>Gas volume (ml)</t>
  </si>
  <si>
    <t>Start Date:</t>
  </si>
  <si>
    <t>Gas chamber</t>
  </si>
  <si>
    <t>Bubble chamber</t>
  </si>
  <si>
    <t xml:space="preserve">   Manifold </t>
  </si>
  <si>
    <t>Start P
(bar)</t>
  </si>
  <si>
    <t>End P
(bar)</t>
  </si>
  <si>
    <t>Liquid volume
(ml)</t>
  </si>
  <si>
    <t>Liquid Vol
(ml)</t>
  </si>
  <si>
    <t>Temp
(C)</t>
  </si>
  <si>
    <t>Ambient Pressure (mbar):</t>
  </si>
  <si>
    <t xml:space="preserve">   Sample ID/Chamber</t>
  </si>
  <si>
    <t>CH4 %</t>
  </si>
  <si>
    <t xml:space="preserve"> </t>
  </si>
  <si>
    <t>Total Time
(hrs)</t>
  </si>
  <si>
    <t>Volume Gas 
Chamber
(ml)</t>
  </si>
  <si>
    <t>Date</t>
  </si>
  <si>
    <t>Stage</t>
  </si>
  <si>
    <t>Start Pressure
(MPa)</t>
  </si>
  <si>
    <t>End Pressure
(MPa)</t>
  </si>
  <si>
    <t>Cumulative Volume Gas Expelled (liters @ STP)</t>
  </si>
  <si>
    <r>
      <t>Percent Methane (%</t>
    </r>
    <r>
      <rPr>
        <b/>
        <sz val="10"/>
        <rFont val="Arial"/>
        <family val="2"/>
      </rPr>
      <t>)</t>
    </r>
  </si>
  <si>
    <t>Gas Sample</t>
  </si>
  <si>
    <t>Cumulative Volume Liquid Expelled
(liters)</t>
  </si>
  <si>
    <t>Degassing Progress (%)</t>
  </si>
  <si>
    <r>
      <t>Estimated    Methane</t>
    </r>
    <r>
      <rPr>
        <b/>
        <sz val="10"/>
        <rFont val="Arial"/>
        <family val="2"/>
      </rPr>
      <t xml:space="preserve">        in System         (liters @ STP)</t>
    </r>
  </si>
  <si>
    <t>Gas sample (syringe #)</t>
  </si>
  <si>
    <t>Copy name of degassing data sheet and paste here</t>
  </si>
  <si>
    <t>Time</t>
  </si>
  <si>
    <t>Other Samples / Comments</t>
  </si>
  <si>
    <t>Incremental Time
(min)</t>
  </si>
  <si>
    <t>Manifold</t>
  </si>
  <si>
    <t>expelled methane</t>
  </si>
  <si>
    <t>total methane</t>
  </si>
  <si>
    <t>time</t>
  </si>
  <si>
    <t>incremental expelled gas</t>
  </si>
  <si>
    <t>gas chamber</t>
  </si>
  <si>
    <t>bubble</t>
  </si>
  <si>
    <t>methane %</t>
  </si>
  <si>
    <t>Cumulative  vol CH4
expelled
(L @STP)</t>
  </si>
  <si>
    <t>CH4 gas in system from expelled liquid
(L @STP)</t>
  </si>
  <si>
    <t>Total CH4 in system
(L @STP)</t>
  </si>
  <si>
    <t xml:space="preserve"> Total incremental vol CH4
expelled
(ml @STP)</t>
  </si>
  <si>
    <t>Incremental Chamber Volume Gas
(ml @STP)</t>
  </si>
  <si>
    <t>Incremental Bubble Volume Gas
(ml @STP)</t>
  </si>
  <si>
    <t>methane remaining in chamber</t>
  </si>
  <si>
    <t>Cumulative vol liquid expelled
(L)</t>
  </si>
  <si>
    <t>System compliance (26 or 90 ml) (L)</t>
  </si>
  <si>
    <t>for plot</t>
  </si>
  <si>
    <t>End P
(MPa)</t>
  </si>
  <si>
    <t>Blue</t>
  </si>
  <si>
    <t>UT-GOM2-1-H005-4FB-4</t>
  </si>
  <si>
    <t>UT-GOM2-1-H005-4FB-8</t>
  </si>
  <si>
    <t>F</t>
  </si>
  <si>
    <t>G</t>
  </si>
  <si>
    <t>M</t>
  </si>
  <si>
    <t>N</t>
  </si>
  <si>
    <t>1ST REBOUND</t>
  </si>
  <si>
    <t>Q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</si>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</sst>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"/>
    <numFmt numFmtId="166" formatCode="0.0000"/>
  </numFmts>
  <fonts count="18" x14ac:knownFonts="1">
    <font>
      <sz val="10"/>
      <name val="Verdana"/>
    </font>
    <font>
      <b/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2"/>
      <color theme="0" tint="-0.499984740745262"/>
      <name val="Verdana"/>
      <family val="2"/>
    </font>
    <font>
      <b/>
      <sz val="12"/>
      <color theme="9" tint="-0.499984740745262"/>
      <name val="Verdana"/>
      <family val="2"/>
    </font>
    <font>
      <sz val="12"/>
      <color theme="9" tint="-0.499984740745262"/>
      <name val="Verdana"/>
      <family val="2"/>
    </font>
    <font>
      <sz val="14"/>
      <color theme="9" tint="-0.49998474074526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DE2C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wrapText="1"/>
    </xf>
    <xf numFmtId="164" fontId="1" fillId="0" borderId="0" xfId="5" applyFont="1" applyFill="1" applyAlignment="1">
      <alignment horizontal="center" wrapText="1"/>
    </xf>
    <xf numFmtId="1" fontId="1" fillId="0" borderId="0" xfId="0" applyNumberFormat="1" applyFont="1" applyFill="1" applyAlignment="1">
      <alignment horizontal="center" wrapText="1"/>
    </xf>
    <xf numFmtId="164" fontId="1" fillId="0" borderId="0" xfId="5" applyNumberFormat="1" applyFont="1" applyFill="1" applyAlignment="1">
      <alignment horizontal="center" wrapText="1"/>
    </xf>
    <xf numFmtId="0" fontId="6" fillId="0" borderId="0" xfId="0" applyFont="1"/>
    <xf numFmtId="0" fontId="0" fillId="0" borderId="0" xfId="0" applyAlignment="1">
      <alignment horizontal="center" wrapText="1"/>
    </xf>
    <xf numFmtId="0" fontId="10" fillId="0" borderId="0" xfId="6" applyFont="1"/>
    <xf numFmtId="2" fontId="11" fillId="0" borderId="0" xfId="6" applyNumberFormat="1" applyFont="1" applyBorder="1" applyAlignment="1">
      <alignment vertical="center"/>
    </xf>
    <xf numFmtId="0" fontId="10" fillId="0" borderId="0" xfId="6" applyFont="1" applyBorder="1"/>
    <xf numFmtId="0" fontId="12" fillId="3" borderId="25" xfId="6" applyFont="1" applyFill="1" applyBorder="1" applyAlignment="1">
      <alignment horizontal="center" vertical="center" wrapText="1"/>
    </xf>
    <xf numFmtId="164" fontId="12" fillId="3" borderId="25" xfId="6" applyNumberFormat="1" applyFont="1" applyFill="1" applyBorder="1" applyAlignment="1">
      <alignment horizontal="center" vertical="center" wrapText="1"/>
    </xf>
    <xf numFmtId="164" fontId="12" fillId="3" borderId="26" xfId="6" applyNumberFormat="1" applyFont="1" applyFill="1" applyBorder="1" applyAlignment="1">
      <alignment horizontal="center" vertical="center" wrapText="1"/>
    </xf>
    <xf numFmtId="0" fontId="10" fillId="0" borderId="0" xfId="6" applyFont="1" applyAlignment="1">
      <alignment vertical="center"/>
    </xf>
    <xf numFmtId="0" fontId="10" fillId="0" borderId="1" xfId="6" applyFont="1" applyBorder="1" applyAlignment="1">
      <alignment horizontal="center"/>
    </xf>
    <xf numFmtId="165" fontId="10" fillId="0" borderId="1" xfId="6" applyNumberFormat="1" applyFont="1" applyBorder="1" applyAlignment="1">
      <alignment horizontal="center"/>
    </xf>
    <xf numFmtId="2" fontId="10" fillId="0" borderId="1" xfId="6" applyNumberFormat="1" applyFont="1" applyBorder="1" applyAlignment="1">
      <alignment horizontal="center"/>
    </xf>
    <xf numFmtId="9" fontId="10" fillId="0" borderId="1" xfId="87" applyFont="1" applyBorder="1" applyAlignment="1">
      <alignment horizontal="center"/>
    </xf>
    <xf numFmtId="0" fontId="10" fillId="0" borderId="0" xfId="6" applyFont="1" applyAlignment="1">
      <alignment horizontal="center"/>
    </xf>
    <xf numFmtId="2" fontId="13" fillId="0" borderId="0" xfId="6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14" fontId="8" fillId="0" borderId="22" xfId="0" applyNumberFormat="1" applyFont="1" applyBorder="1" applyAlignment="1">
      <alignment horizontal="center" vertical="center"/>
    </xf>
    <xf numFmtId="20" fontId="8" fillId="0" borderId="36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164" fontId="0" fillId="0" borderId="0" xfId="5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5" applyNumberFormat="1" applyFont="1" applyFill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164" fontId="1" fillId="0" borderId="4" xfId="5" applyFont="1" applyFill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1" fontId="1" fillId="0" borderId="13" xfId="0" applyNumberFormat="1" applyFont="1" applyFill="1" applyBorder="1" applyAlignment="1">
      <alignment horizontal="center" wrapText="1"/>
    </xf>
    <xf numFmtId="0" fontId="7" fillId="0" borderId="43" xfId="0" applyFont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wrapText="1"/>
    </xf>
    <xf numFmtId="164" fontId="1" fillId="0" borderId="12" xfId="5" applyNumberFormat="1" applyFont="1" applyFill="1" applyBorder="1" applyAlignment="1">
      <alignment horizontal="center" wrapText="1"/>
    </xf>
    <xf numFmtId="0" fontId="1" fillId="0" borderId="45" xfId="0" applyFont="1" applyFill="1" applyBorder="1" applyAlignment="1">
      <alignment horizontal="center" wrapText="1"/>
    </xf>
    <xf numFmtId="1" fontId="15" fillId="0" borderId="0" xfId="0" applyNumberFormat="1" applyFont="1" applyFill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" fontId="16" fillId="0" borderId="0" xfId="5" applyNumberFormat="1" applyFont="1" applyFill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64" fontId="1" fillId="0" borderId="4" xfId="5" applyNumberFormat="1" applyFont="1" applyFill="1" applyBorder="1" applyAlignment="1">
      <alignment horizontal="center" wrapText="1"/>
    </xf>
    <xf numFmtId="164" fontId="1" fillId="0" borderId="3" xfId="5" applyNumberFormat="1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vertical="center" wrapText="1"/>
    </xf>
    <xf numFmtId="1" fontId="10" fillId="0" borderId="1" xfId="6" applyNumberFormat="1" applyFont="1" applyBorder="1" applyAlignment="1">
      <alignment horizontal="center"/>
    </xf>
    <xf numFmtId="164" fontId="1" fillId="0" borderId="45" xfId="5" applyNumberFormat="1" applyFont="1" applyFill="1" applyBorder="1" applyAlignment="1">
      <alignment horizontal="center" wrapText="1"/>
    </xf>
    <xf numFmtId="165" fontId="16" fillId="0" borderId="0" xfId="5" applyNumberFormat="1" applyFont="1" applyFill="1" applyAlignment="1">
      <alignment horizontal="center" vertical="center"/>
    </xf>
    <xf numFmtId="20" fontId="8" fillId="0" borderId="36" xfId="0" applyNumberFormat="1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0" fillId="6" borderId="0" xfId="0" applyFont="1" applyFill="1"/>
    <xf numFmtId="20" fontId="0" fillId="0" borderId="0" xfId="0" applyNumberFormat="1"/>
    <xf numFmtId="0" fontId="8" fillId="0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2" fontId="0" fillId="0" borderId="0" xfId="0" applyNumberFormat="1"/>
    <xf numFmtId="20" fontId="6" fillId="0" borderId="0" xfId="0" applyNumberFormat="1" applyFont="1"/>
    <xf numFmtId="0" fontId="7" fillId="0" borderId="4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16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2" fontId="9" fillId="0" borderId="0" xfId="6" applyNumberFormat="1" applyFont="1" applyBorder="1" applyAlignment="1">
      <alignment horizontal="center" vertical="center"/>
    </xf>
  </cellXfs>
  <cellStyles count="128">
    <cellStyle name="Comma" xfId="5" builtinId="3"/>
    <cellStyle name="Followed Hyperlink" xfId="2" builtinId="9" hidden="1"/>
    <cellStyle name="Followed Hyperlink" xfId="4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Hyperlink" xfId="1" builtinId="8" hidden="1"/>
    <cellStyle name="Hyperlink" xfId="3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Normal" xfId="0" builtinId="0"/>
    <cellStyle name="Normal 2" xfId="6" xr:uid="{00000000-0005-0000-0000-00007E000000}"/>
    <cellStyle name="Percent 2" xfId="87" xr:uid="{00000000-0005-0000-0000-00007F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599"/>
          <c:w val="0.85129378827646496"/>
          <c:h val="0.769292578585156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'UT-GOM2-1-H005-4FB-4'!$Z$4</c:f>
              <c:strCache>
                <c:ptCount val="1"/>
                <c:pt idx="0">
                  <c:v>total methane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  <a:tailEnd type="none" w="lg" len="sm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'UT-GOM2-1-H005-4FB-4'!$Z$6:$Z$500</c:f>
              <c:numCache>
                <c:formatCode>0.00</c:formatCode>
                <c:ptCount val="495"/>
                <c:pt idx="0">
                  <c:v>0.33102020309951952</c:v>
                </c:pt>
                <c:pt idx="1">
                  <c:v>0.36907269477806004</c:v>
                </c:pt>
                <c:pt idx="2">
                  <c:v>0.67073438023343035</c:v>
                </c:pt>
                <c:pt idx="3">
                  <c:v>1.0764607088176599</c:v>
                </c:pt>
                <c:pt idx="4">
                  <c:v>1.1559519031368881</c:v>
                </c:pt>
                <c:pt idx="5">
                  <c:v>1.2516108435691062</c:v>
                </c:pt>
                <c:pt idx="6">
                  <c:v>1.2308896906221671</c:v>
                </c:pt>
                <c:pt idx="7">
                  <c:v>1.284639331330437</c:v>
                </c:pt>
                <c:pt idx="8">
                  <c:v>1.30649791407827</c:v>
                </c:pt>
                <c:pt idx="9">
                  <c:v>1.3846221617276691</c:v>
                </c:pt>
                <c:pt idx="10">
                  <c:v>1.5252475983804032</c:v>
                </c:pt>
                <c:pt idx="11">
                  <c:v>1.5934891626663583</c:v>
                </c:pt>
                <c:pt idx="12">
                  <c:v>1.646628734897021</c:v>
                </c:pt>
                <c:pt idx="13">
                  <c:v>1.6924718126527845</c:v>
                </c:pt>
                <c:pt idx="14">
                  <c:v>1.7432283787275755</c:v>
                </c:pt>
                <c:pt idx="15">
                  <c:v>1.7919208399823843</c:v>
                </c:pt>
                <c:pt idx="16">
                  <c:v>1.8003652678423068</c:v>
                </c:pt>
                <c:pt idx="17">
                  <c:v>1.9153884517566546</c:v>
                </c:pt>
                <c:pt idx="18">
                  <c:v>1.9554016419533715</c:v>
                </c:pt>
                <c:pt idx="19">
                  <c:v>1.9999449762974899</c:v>
                </c:pt>
                <c:pt idx="20">
                  <c:v>2.0037013082823916</c:v>
                </c:pt>
                <c:pt idx="21">
                  <c:v>2.0167804695464984</c:v>
                </c:pt>
                <c:pt idx="22">
                  <c:v>2.0232744783709378</c:v>
                </c:pt>
                <c:pt idx="23">
                  <c:v>2.0300197806681379</c:v>
                </c:pt>
                <c:pt idx="24">
                  <c:v>2.0026978858648627</c:v>
                </c:pt>
                <c:pt idx="25">
                  <c:v>2.0050449423162355</c:v>
                </c:pt>
                <c:pt idx="26">
                  <c:v>1.982527033415846</c:v>
                </c:pt>
                <c:pt idx="27">
                  <c:v>1.9548273001953453</c:v>
                </c:pt>
                <c:pt idx="28">
                  <c:v>1.9323101646274401</c:v>
                </c:pt>
                <c:pt idx="29">
                  <c:v>1.8918372217812718</c:v>
                </c:pt>
                <c:pt idx="30">
                  <c:v>1.8635360452079157</c:v>
                </c:pt>
                <c:pt idx="31">
                  <c:v>1.829159801259618</c:v>
                </c:pt>
                <c:pt idx="32">
                  <c:v>1.8214800978526389</c:v>
                </c:pt>
                <c:pt idx="33">
                  <c:v>1.8433077114142897</c:v>
                </c:pt>
                <c:pt idx="34">
                  <c:v>1.8242660905366663</c:v>
                </c:pt>
                <c:pt idx="35">
                  <c:v>1.4867493045343076</c:v>
                </c:pt>
                <c:pt idx="36">
                  <c:v>1.6141775009960608</c:v>
                </c:pt>
                <c:pt idx="37">
                  <c:v>1.6637653171094202</c:v>
                </c:pt>
                <c:pt idx="38">
                  <c:v>1.6826063069401165</c:v>
                </c:pt>
                <c:pt idx="39">
                  <c:v>1.6959837385857415</c:v>
                </c:pt>
                <c:pt idx="40">
                  <c:v>1.4204975965081801</c:v>
                </c:pt>
                <c:pt idx="41">
                  <c:v>1.5912677602858927</c:v>
                </c:pt>
                <c:pt idx="42">
                  <c:v>1.568590283224311</c:v>
                </c:pt>
                <c:pt idx="43">
                  <c:v>1.9939594094454836</c:v>
                </c:pt>
                <c:pt idx="44">
                  <c:v>2.4787670127395729</c:v>
                </c:pt>
                <c:pt idx="45">
                  <c:v>2.943431448761022</c:v>
                </c:pt>
                <c:pt idx="46">
                  <c:v>3.2213403463353218</c:v>
                </c:pt>
                <c:pt idx="47">
                  <c:v>3.3580543898407149</c:v>
                </c:pt>
                <c:pt idx="48">
                  <c:v>2.6986152000229331</c:v>
                </c:pt>
                <c:pt idx="49">
                  <c:v>2.9940333905639398</c:v>
                </c:pt>
                <c:pt idx="50">
                  <c:v>2.9878950478709534</c:v>
                </c:pt>
                <c:pt idx="51">
                  <c:v>2.9879069846941371</c:v>
                </c:pt>
                <c:pt idx="52">
                  <c:v>2.9879069846941371</c:v>
                </c:pt>
                <c:pt idx="53">
                  <c:v>2.9879069846941371</c:v>
                </c:pt>
                <c:pt idx="54">
                  <c:v>2.9879069846941371</c:v>
                </c:pt>
                <c:pt idx="55">
                  <c:v>2.9879069846941371</c:v>
                </c:pt>
                <c:pt idx="56">
                  <c:v>2.9879069846941371</c:v>
                </c:pt>
                <c:pt idx="57">
                  <c:v>2.9879069846941371</c:v>
                </c:pt>
                <c:pt idx="58">
                  <c:v>2.9879069846941371</c:v>
                </c:pt>
                <c:pt idx="59">
                  <c:v>2.9879069846941371</c:v>
                </c:pt>
                <c:pt idx="60">
                  <c:v>2.9879069846941371</c:v>
                </c:pt>
                <c:pt idx="61">
                  <c:v>2.9879069846941371</c:v>
                </c:pt>
                <c:pt idx="62">
                  <c:v>2.9879069846941371</c:v>
                </c:pt>
                <c:pt idx="63">
                  <c:v>2.9879069846941371</c:v>
                </c:pt>
                <c:pt idx="64">
                  <c:v>2.9879069846941371</c:v>
                </c:pt>
                <c:pt idx="65">
                  <c:v>2.9879069846941371</c:v>
                </c:pt>
                <c:pt idx="66">
                  <c:v>2.9879069846941371</c:v>
                </c:pt>
                <c:pt idx="67">
                  <c:v>2.9879069846941371</c:v>
                </c:pt>
                <c:pt idx="68">
                  <c:v>2.9879069846941371</c:v>
                </c:pt>
                <c:pt idx="69">
                  <c:v>2.9879069846941371</c:v>
                </c:pt>
                <c:pt idx="70">
                  <c:v>2.9879069846941371</c:v>
                </c:pt>
                <c:pt idx="71">
                  <c:v>2.9879069846941371</c:v>
                </c:pt>
                <c:pt idx="72">
                  <c:v>2.9879069846941371</c:v>
                </c:pt>
                <c:pt idx="73">
                  <c:v>2.9879069846941371</c:v>
                </c:pt>
                <c:pt idx="74">
                  <c:v>2.9879069846941371</c:v>
                </c:pt>
                <c:pt idx="75">
                  <c:v>2.9879069846941371</c:v>
                </c:pt>
                <c:pt idx="76">
                  <c:v>2.9879069846941371</c:v>
                </c:pt>
                <c:pt idx="77">
                  <c:v>2.9879069846941371</c:v>
                </c:pt>
                <c:pt idx="78">
                  <c:v>2.9879069846941371</c:v>
                </c:pt>
                <c:pt idx="79">
                  <c:v>2.9879069846941371</c:v>
                </c:pt>
                <c:pt idx="80">
                  <c:v>2.9897243997021481</c:v>
                </c:pt>
                <c:pt idx="81">
                  <c:v>2.9922632628781596</c:v>
                </c:pt>
                <c:pt idx="82">
                  <c:v>2.9929948980956333</c:v>
                </c:pt>
                <c:pt idx="83">
                  <c:v>2.9929948980956333</c:v>
                </c:pt>
                <c:pt idx="84">
                  <c:v>2.9932233173099956</c:v>
                </c:pt>
                <c:pt idx="85">
                  <c:v>2.9898228714211683</c:v>
                </c:pt>
                <c:pt idx="86">
                  <c:v>2.9840227360682303</c:v>
                </c:pt>
                <c:pt idx="87">
                  <c:v>2.9842499902287716</c:v>
                </c:pt>
                <c:pt idx="88">
                  <c:v>2.994025244324396</c:v>
                </c:pt>
                <c:pt idx="89">
                  <c:v>2.994025244324396</c:v>
                </c:pt>
                <c:pt idx="90">
                  <c:v>2.9879815671053271</c:v>
                </c:pt>
                <c:pt idx="91">
                  <c:v>2.9879815671053271</c:v>
                </c:pt>
                <c:pt idx="92">
                  <c:v>2.9879815671053271</c:v>
                </c:pt>
                <c:pt idx="93">
                  <c:v>2.9879815671053271</c:v>
                </c:pt>
                <c:pt idx="94">
                  <c:v>2.9879815671053271</c:v>
                </c:pt>
                <c:pt idx="95">
                  <c:v>2.9879815671053271</c:v>
                </c:pt>
                <c:pt idx="96">
                  <c:v>2.9879815671053271</c:v>
                </c:pt>
                <c:pt idx="97">
                  <c:v>2.9879815671053271</c:v>
                </c:pt>
                <c:pt idx="98">
                  <c:v>2.9879815671053271</c:v>
                </c:pt>
                <c:pt idx="99">
                  <c:v>2.9879815671053271</c:v>
                </c:pt>
                <c:pt idx="100">
                  <c:v>2.9879815671053271</c:v>
                </c:pt>
                <c:pt idx="101">
                  <c:v>2.9879815671053271</c:v>
                </c:pt>
                <c:pt idx="102">
                  <c:v>2.9879815671053271</c:v>
                </c:pt>
                <c:pt idx="103">
                  <c:v>2.9879815671053271</c:v>
                </c:pt>
                <c:pt idx="104">
                  <c:v>2.9879815671053271</c:v>
                </c:pt>
                <c:pt idx="105">
                  <c:v>2.9879815671053271</c:v>
                </c:pt>
                <c:pt idx="106">
                  <c:v>2.9879815671053271</c:v>
                </c:pt>
                <c:pt idx="107">
                  <c:v>2.9879815671053271</c:v>
                </c:pt>
                <c:pt idx="108">
                  <c:v>2.9879815671053271</c:v>
                </c:pt>
                <c:pt idx="109">
                  <c:v>2.9879815671053271</c:v>
                </c:pt>
                <c:pt idx="110">
                  <c:v>2.9879815671053271</c:v>
                </c:pt>
                <c:pt idx="111">
                  <c:v>2.9879815671053271</c:v>
                </c:pt>
                <c:pt idx="112">
                  <c:v>2.9879815671053271</c:v>
                </c:pt>
                <c:pt idx="113">
                  <c:v>2.9879815671053271</c:v>
                </c:pt>
                <c:pt idx="114">
                  <c:v>2.9879815671053271</c:v>
                </c:pt>
                <c:pt idx="115">
                  <c:v>2.9879815671053271</c:v>
                </c:pt>
                <c:pt idx="116">
                  <c:v>2.9879815671053271</c:v>
                </c:pt>
                <c:pt idx="117">
                  <c:v>2.9879815671053271</c:v>
                </c:pt>
                <c:pt idx="118">
                  <c:v>2.9879815671053271</c:v>
                </c:pt>
                <c:pt idx="119">
                  <c:v>2.9879815671053271</c:v>
                </c:pt>
                <c:pt idx="120">
                  <c:v>2.9879815671053271</c:v>
                </c:pt>
                <c:pt idx="121">
                  <c:v>2.9879815671053271</c:v>
                </c:pt>
                <c:pt idx="122">
                  <c:v>2.9879815671053271</c:v>
                </c:pt>
                <c:pt idx="123">
                  <c:v>2.9879815671053271</c:v>
                </c:pt>
                <c:pt idx="124">
                  <c:v>2.9879815671053271</c:v>
                </c:pt>
                <c:pt idx="125">
                  <c:v>2.9879815671053271</c:v>
                </c:pt>
                <c:pt idx="126">
                  <c:v>2.9879815671053271</c:v>
                </c:pt>
                <c:pt idx="127">
                  <c:v>2.9879815671053271</c:v>
                </c:pt>
                <c:pt idx="128">
                  <c:v>2.9879815671053271</c:v>
                </c:pt>
                <c:pt idx="129">
                  <c:v>2.9879815671053271</c:v>
                </c:pt>
                <c:pt idx="130">
                  <c:v>2.9879815671053271</c:v>
                </c:pt>
                <c:pt idx="131">
                  <c:v>2.9879815671053271</c:v>
                </c:pt>
                <c:pt idx="132">
                  <c:v>2.9879815671053271</c:v>
                </c:pt>
                <c:pt idx="133">
                  <c:v>2.9879815671053271</c:v>
                </c:pt>
                <c:pt idx="134">
                  <c:v>2.9879815671053271</c:v>
                </c:pt>
                <c:pt idx="135">
                  <c:v>2.9879815671053271</c:v>
                </c:pt>
                <c:pt idx="136">
                  <c:v>2.9879815671053271</c:v>
                </c:pt>
                <c:pt idx="137">
                  <c:v>2.9879815671053271</c:v>
                </c:pt>
                <c:pt idx="138">
                  <c:v>2.9879815671053271</c:v>
                </c:pt>
                <c:pt idx="139">
                  <c:v>2.9879815671053271</c:v>
                </c:pt>
                <c:pt idx="140">
                  <c:v>2.9879815671053271</c:v>
                </c:pt>
                <c:pt idx="141">
                  <c:v>2.9879815671053271</c:v>
                </c:pt>
                <c:pt idx="142">
                  <c:v>2.9879815671053271</c:v>
                </c:pt>
                <c:pt idx="143">
                  <c:v>2.9879815671053271</c:v>
                </c:pt>
                <c:pt idx="144">
                  <c:v>2.9879815671053271</c:v>
                </c:pt>
                <c:pt idx="145">
                  <c:v>2.9879815671053271</c:v>
                </c:pt>
                <c:pt idx="146">
                  <c:v>2.9879815671053271</c:v>
                </c:pt>
                <c:pt idx="147">
                  <c:v>2.9879815671053271</c:v>
                </c:pt>
                <c:pt idx="148">
                  <c:v>2.9879815671053271</c:v>
                </c:pt>
                <c:pt idx="149">
                  <c:v>2.9879815671053271</c:v>
                </c:pt>
                <c:pt idx="150">
                  <c:v>2.9879815671053271</c:v>
                </c:pt>
                <c:pt idx="151">
                  <c:v>2.9879815671053271</c:v>
                </c:pt>
                <c:pt idx="152">
                  <c:v>2.9879815671053271</c:v>
                </c:pt>
                <c:pt idx="153">
                  <c:v>2.9879815671053271</c:v>
                </c:pt>
                <c:pt idx="154">
                  <c:v>2.9879815671053271</c:v>
                </c:pt>
                <c:pt idx="155">
                  <c:v>2.9879815671053271</c:v>
                </c:pt>
                <c:pt idx="156">
                  <c:v>2.9879815671053271</c:v>
                </c:pt>
                <c:pt idx="157">
                  <c:v>2.9879815671053271</c:v>
                </c:pt>
                <c:pt idx="158">
                  <c:v>2.9879815671053271</c:v>
                </c:pt>
                <c:pt idx="159">
                  <c:v>2.9879815671053271</c:v>
                </c:pt>
                <c:pt idx="160">
                  <c:v>2.9879815671053271</c:v>
                </c:pt>
                <c:pt idx="161">
                  <c:v>3.089873357105327</c:v>
                </c:pt>
                <c:pt idx="162">
                  <c:v>3.1918621869053267</c:v>
                </c:pt>
                <c:pt idx="163">
                  <c:v>3.4092313389053266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17.2</c:v>
                </c:pt>
                <c:pt idx="1">
                  <c:v>12</c:v>
                </c:pt>
                <c:pt idx="2">
                  <c:v>7.6</c:v>
                </c:pt>
                <c:pt idx="3">
                  <c:v>7.8</c:v>
                </c:pt>
                <c:pt idx="4">
                  <c:v>7.58</c:v>
                </c:pt>
                <c:pt idx="5">
                  <c:v>7.5900000000000007</c:v>
                </c:pt>
                <c:pt idx="6">
                  <c:v>7.37</c:v>
                </c:pt>
                <c:pt idx="7">
                  <c:v>7.2299999999999995</c:v>
                </c:pt>
                <c:pt idx="8">
                  <c:v>7.01</c:v>
                </c:pt>
                <c:pt idx="9">
                  <c:v>6.8599999999999994</c:v>
                </c:pt>
                <c:pt idx="10">
                  <c:v>6.8400000000000007</c:v>
                </c:pt>
                <c:pt idx="11">
                  <c:v>6.8400000000000007</c:v>
                </c:pt>
                <c:pt idx="12">
                  <c:v>6.8</c:v>
                </c:pt>
                <c:pt idx="13">
                  <c:v>6.7299999999999995</c:v>
                </c:pt>
                <c:pt idx="14">
                  <c:v>6.67</c:v>
                </c:pt>
                <c:pt idx="15">
                  <c:v>6.6099999999999994</c:v>
                </c:pt>
                <c:pt idx="16">
                  <c:v>6.5299999999999994</c:v>
                </c:pt>
                <c:pt idx="17">
                  <c:v>6.4799999999999995</c:v>
                </c:pt>
                <c:pt idx="18">
                  <c:v>6.4099999999999993</c:v>
                </c:pt>
                <c:pt idx="19">
                  <c:v>6.35</c:v>
                </c:pt>
                <c:pt idx="20">
                  <c:v>6.2700000000000005</c:v>
                </c:pt>
                <c:pt idx="21">
                  <c:v>6.21</c:v>
                </c:pt>
                <c:pt idx="22">
                  <c:v>6.14</c:v>
                </c:pt>
                <c:pt idx="23">
                  <c:v>6.07</c:v>
                </c:pt>
                <c:pt idx="24">
                  <c:v>5.99</c:v>
                </c:pt>
                <c:pt idx="25">
                  <c:v>5.91</c:v>
                </c:pt>
                <c:pt idx="26">
                  <c:v>5.84</c:v>
                </c:pt>
                <c:pt idx="27">
                  <c:v>5.76</c:v>
                </c:pt>
                <c:pt idx="28">
                  <c:v>5.6899999999999995</c:v>
                </c:pt>
                <c:pt idx="29">
                  <c:v>5.58</c:v>
                </c:pt>
                <c:pt idx="30">
                  <c:v>5.49</c:v>
                </c:pt>
                <c:pt idx="31">
                  <c:v>5.39</c:v>
                </c:pt>
                <c:pt idx="32">
                  <c:v>5.29</c:v>
                </c:pt>
                <c:pt idx="33">
                  <c:v>5.26</c:v>
                </c:pt>
                <c:pt idx="34">
                  <c:v>5.21</c:v>
                </c:pt>
                <c:pt idx="35">
                  <c:v>4.41</c:v>
                </c:pt>
                <c:pt idx="36">
                  <c:v>4.55</c:v>
                </c:pt>
                <c:pt idx="37">
                  <c:v>4.59</c:v>
                </c:pt>
                <c:pt idx="38">
                  <c:v>4.59</c:v>
                </c:pt>
                <c:pt idx="39">
                  <c:v>4.57</c:v>
                </c:pt>
                <c:pt idx="40">
                  <c:v>3.8600000000000003</c:v>
                </c:pt>
                <c:pt idx="41">
                  <c:v>3.9799999999999995</c:v>
                </c:pt>
                <c:pt idx="42">
                  <c:v>3.38</c:v>
                </c:pt>
                <c:pt idx="43">
                  <c:v>3.4</c:v>
                </c:pt>
                <c:pt idx="44">
                  <c:v>3.65</c:v>
                </c:pt>
                <c:pt idx="45">
                  <c:v>3.2600000000000002</c:v>
                </c:pt>
                <c:pt idx="46">
                  <c:v>2.5</c:v>
                </c:pt>
                <c:pt idx="47">
                  <c:v>1.25</c:v>
                </c:pt>
                <c:pt idx="48">
                  <c:v>0.28999999999999998</c:v>
                </c:pt>
                <c:pt idx="49">
                  <c:v>3.0000000000000001E-3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74-4F63-9F21-A2A90057D4D3}"/>
            </c:ext>
          </c:extLst>
        </c:ser>
        <c:ser>
          <c:idx val="1"/>
          <c:order val="1"/>
          <c:tx>
            <c:strRef>
              <c:f>'UT-GOM2-1-H005-4FB-4'!$U$4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'UT-GOM2-1-H005-4FB-4'!$V$6:$V$500</c:f>
              <c:numCache>
                <c:formatCode>0.00</c:formatCode>
                <c:ptCount val="4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0.96039867365168696</c:v>
                </c:pt>
                <c:pt idx="48">
                  <c:v>1.9450498390622548</c:v>
                </c:pt>
                <c:pt idx="49">
                  <c:v>2.7453820671053273</c:v>
                </c:pt>
                <c:pt idx="50">
                  <c:v>2.7453820671053273</c:v>
                </c:pt>
                <c:pt idx="51">
                  <c:v>2.7453820671053273</c:v>
                </c:pt>
                <c:pt idx="52">
                  <c:v>2.7453820671053273</c:v>
                </c:pt>
                <c:pt idx="53">
                  <c:v>2.7453820671053273</c:v>
                </c:pt>
                <c:pt idx="54">
                  <c:v>2.7453820671053273</c:v>
                </c:pt>
                <c:pt idx="55">
                  <c:v>2.7453820671053273</c:v>
                </c:pt>
                <c:pt idx="56">
                  <c:v>2.7453820671053273</c:v>
                </c:pt>
                <c:pt idx="57">
                  <c:v>2.7453820671053273</c:v>
                </c:pt>
                <c:pt idx="58">
                  <c:v>2.7453820671053273</c:v>
                </c:pt>
                <c:pt idx="59">
                  <c:v>2.7453820671053273</c:v>
                </c:pt>
                <c:pt idx="60">
                  <c:v>2.7453820671053273</c:v>
                </c:pt>
                <c:pt idx="61">
                  <c:v>2.7453820671053273</c:v>
                </c:pt>
                <c:pt idx="62">
                  <c:v>2.7453820671053273</c:v>
                </c:pt>
                <c:pt idx="63">
                  <c:v>2.7453820671053273</c:v>
                </c:pt>
                <c:pt idx="64">
                  <c:v>2.7453820671053273</c:v>
                </c:pt>
                <c:pt idx="65">
                  <c:v>2.7453820671053273</c:v>
                </c:pt>
                <c:pt idx="66">
                  <c:v>2.7453820671053273</c:v>
                </c:pt>
                <c:pt idx="67">
                  <c:v>2.7453820671053273</c:v>
                </c:pt>
                <c:pt idx="68">
                  <c:v>2.7453820671053273</c:v>
                </c:pt>
                <c:pt idx="69">
                  <c:v>2.7453820671053273</c:v>
                </c:pt>
                <c:pt idx="70">
                  <c:v>2.7453820671053273</c:v>
                </c:pt>
                <c:pt idx="71">
                  <c:v>2.7453820671053273</c:v>
                </c:pt>
                <c:pt idx="72">
                  <c:v>2.7453820671053273</c:v>
                </c:pt>
                <c:pt idx="73">
                  <c:v>2.7453820671053273</c:v>
                </c:pt>
                <c:pt idx="74">
                  <c:v>2.7453820671053273</c:v>
                </c:pt>
                <c:pt idx="75">
                  <c:v>2.7453820671053273</c:v>
                </c:pt>
                <c:pt idx="76">
                  <c:v>2.7453820671053273</c:v>
                </c:pt>
                <c:pt idx="77">
                  <c:v>2.7453820671053273</c:v>
                </c:pt>
                <c:pt idx="78">
                  <c:v>2.7453820671053273</c:v>
                </c:pt>
                <c:pt idx="79">
                  <c:v>2.7453820671053273</c:v>
                </c:pt>
                <c:pt idx="80">
                  <c:v>2.7453820671053273</c:v>
                </c:pt>
                <c:pt idx="81">
                  <c:v>2.7453820671053273</c:v>
                </c:pt>
                <c:pt idx="82">
                  <c:v>2.7453820671053273</c:v>
                </c:pt>
                <c:pt idx="83">
                  <c:v>2.7453820671053273</c:v>
                </c:pt>
                <c:pt idx="84">
                  <c:v>2.7453820671053273</c:v>
                </c:pt>
                <c:pt idx="85">
                  <c:v>2.7453820671053273</c:v>
                </c:pt>
                <c:pt idx="86">
                  <c:v>2.7453820671053273</c:v>
                </c:pt>
                <c:pt idx="87">
                  <c:v>2.7453820671053273</c:v>
                </c:pt>
                <c:pt idx="88">
                  <c:v>2.7453820671053273</c:v>
                </c:pt>
                <c:pt idx="89">
                  <c:v>2.7453820671053273</c:v>
                </c:pt>
                <c:pt idx="90">
                  <c:v>2.7453820671053273</c:v>
                </c:pt>
                <c:pt idx="91">
                  <c:v>2.7453820671053273</c:v>
                </c:pt>
                <c:pt idx="92">
                  <c:v>2.7453820671053273</c:v>
                </c:pt>
                <c:pt idx="93">
                  <c:v>2.7453820671053273</c:v>
                </c:pt>
                <c:pt idx="94">
                  <c:v>2.7453820671053273</c:v>
                </c:pt>
                <c:pt idx="95">
                  <c:v>2.7453820671053273</c:v>
                </c:pt>
                <c:pt idx="96">
                  <c:v>2.7453820671053273</c:v>
                </c:pt>
                <c:pt idx="97">
                  <c:v>2.7453820671053273</c:v>
                </c:pt>
                <c:pt idx="98">
                  <c:v>2.7453820671053273</c:v>
                </c:pt>
                <c:pt idx="99">
                  <c:v>2.7453820671053273</c:v>
                </c:pt>
                <c:pt idx="100">
                  <c:v>2.7453820671053273</c:v>
                </c:pt>
                <c:pt idx="101">
                  <c:v>2.7453820671053273</c:v>
                </c:pt>
                <c:pt idx="102">
                  <c:v>2.7453820671053273</c:v>
                </c:pt>
                <c:pt idx="103">
                  <c:v>2.7453820671053273</c:v>
                </c:pt>
                <c:pt idx="104">
                  <c:v>2.7453820671053273</c:v>
                </c:pt>
                <c:pt idx="105">
                  <c:v>2.7453820671053273</c:v>
                </c:pt>
                <c:pt idx="106">
                  <c:v>2.7453820671053273</c:v>
                </c:pt>
                <c:pt idx="107">
                  <c:v>2.7453820671053273</c:v>
                </c:pt>
                <c:pt idx="108">
                  <c:v>2.7453820671053273</c:v>
                </c:pt>
                <c:pt idx="109">
                  <c:v>2.7453820671053273</c:v>
                </c:pt>
                <c:pt idx="110">
                  <c:v>2.7453820671053273</c:v>
                </c:pt>
                <c:pt idx="111">
                  <c:v>2.7453820671053273</c:v>
                </c:pt>
                <c:pt idx="112">
                  <c:v>2.7453820671053273</c:v>
                </c:pt>
                <c:pt idx="113">
                  <c:v>2.7453820671053273</c:v>
                </c:pt>
                <c:pt idx="114">
                  <c:v>2.7453820671053273</c:v>
                </c:pt>
                <c:pt idx="115">
                  <c:v>2.7453820671053273</c:v>
                </c:pt>
                <c:pt idx="116">
                  <c:v>2.7453820671053273</c:v>
                </c:pt>
                <c:pt idx="117">
                  <c:v>2.7453820671053273</c:v>
                </c:pt>
                <c:pt idx="118">
                  <c:v>2.7453820671053273</c:v>
                </c:pt>
                <c:pt idx="119">
                  <c:v>2.7453820671053273</c:v>
                </c:pt>
                <c:pt idx="120">
                  <c:v>2.7453820671053273</c:v>
                </c:pt>
                <c:pt idx="121">
                  <c:v>2.7453820671053273</c:v>
                </c:pt>
                <c:pt idx="122">
                  <c:v>2.7453820671053273</c:v>
                </c:pt>
                <c:pt idx="123">
                  <c:v>2.7453820671053273</c:v>
                </c:pt>
                <c:pt idx="124">
                  <c:v>2.7453820671053273</c:v>
                </c:pt>
                <c:pt idx="125">
                  <c:v>2.7453820671053273</c:v>
                </c:pt>
                <c:pt idx="126">
                  <c:v>2.7453820671053273</c:v>
                </c:pt>
                <c:pt idx="127">
                  <c:v>2.7453820671053273</c:v>
                </c:pt>
                <c:pt idx="128">
                  <c:v>2.7453820671053273</c:v>
                </c:pt>
                <c:pt idx="129">
                  <c:v>2.7453820671053273</c:v>
                </c:pt>
                <c:pt idx="130">
                  <c:v>2.7453820671053273</c:v>
                </c:pt>
                <c:pt idx="131">
                  <c:v>2.7453820671053273</c:v>
                </c:pt>
                <c:pt idx="132">
                  <c:v>2.7453820671053273</c:v>
                </c:pt>
                <c:pt idx="133">
                  <c:v>2.7453820671053273</c:v>
                </c:pt>
                <c:pt idx="134">
                  <c:v>2.7453820671053273</c:v>
                </c:pt>
                <c:pt idx="135">
                  <c:v>2.7453820671053273</c:v>
                </c:pt>
                <c:pt idx="136">
                  <c:v>2.7453820671053273</c:v>
                </c:pt>
                <c:pt idx="137">
                  <c:v>2.7453820671053273</c:v>
                </c:pt>
                <c:pt idx="138">
                  <c:v>2.7453820671053273</c:v>
                </c:pt>
                <c:pt idx="139">
                  <c:v>2.7453820671053273</c:v>
                </c:pt>
                <c:pt idx="140">
                  <c:v>2.7453820671053273</c:v>
                </c:pt>
                <c:pt idx="141">
                  <c:v>2.7453820671053273</c:v>
                </c:pt>
                <c:pt idx="142">
                  <c:v>2.7453820671053273</c:v>
                </c:pt>
                <c:pt idx="143">
                  <c:v>2.7453820671053273</c:v>
                </c:pt>
                <c:pt idx="144">
                  <c:v>2.7453820671053273</c:v>
                </c:pt>
                <c:pt idx="145">
                  <c:v>2.7453820671053273</c:v>
                </c:pt>
                <c:pt idx="146">
                  <c:v>2.7453820671053273</c:v>
                </c:pt>
                <c:pt idx="147">
                  <c:v>2.7453820671053273</c:v>
                </c:pt>
                <c:pt idx="148">
                  <c:v>2.7453820671053273</c:v>
                </c:pt>
                <c:pt idx="149">
                  <c:v>2.7453820671053273</c:v>
                </c:pt>
                <c:pt idx="150">
                  <c:v>2.7453820671053273</c:v>
                </c:pt>
                <c:pt idx="151">
                  <c:v>2.7453820671053273</c:v>
                </c:pt>
                <c:pt idx="152">
                  <c:v>2.7453820671053273</c:v>
                </c:pt>
                <c:pt idx="153">
                  <c:v>2.7453820671053273</c:v>
                </c:pt>
                <c:pt idx="154">
                  <c:v>2.7453820671053273</c:v>
                </c:pt>
                <c:pt idx="155">
                  <c:v>2.7453820671053273</c:v>
                </c:pt>
                <c:pt idx="156">
                  <c:v>2.7453820671053273</c:v>
                </c:pt>
                <c:pt idx="157">
                  <c:v>2.7453820671053273</c:v>
                </c:pt>
                <c:pt idx="158">
                  <c:v>2.7453820671053273</c:v>
                </c:pt>
                <c:pt idx="159">
                  <c:v>2.7453820671053273</c:v>
                </c:pt>
                <c:pt idx="160">
                  <c:v>2.7453820671053273</c:v>
                </c:pt>
                <c:pt idx="161">
                  <c:v>2.8472738571053271</c:v>
                </c:pt>
                <c:pt idx="162">
                  <c:v>2.9492626869053269</c:v>
                </c:pt>
                <c:pt idx="163">
                  <c:v>3.1666318389053267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17.2</c:v>
                </c:pt>
                <c:pt idx="1">
                  <c:v>12</c:v>
                </c:pt>
                <c:pt idx="2">
                  <c:v>7.6</c:v>
                </c:pt>
                <c:pt idx="3">
                  <c:v>7.8</c:v>
                </c:pt>
                <c:pt idx="4">
                  <c:v>7.58</c:v>
                </c:pt>
                <c:pt idx="5">
                  <c:v>7.5900000000000007</c:v>
                </c:pt>
                <c:pt idx="6">
                  <c:v>7.37</c:v>
                </c:pt>
                <c:pt idx="7">
                  <c:v>7.2299999999999995</c:v>
                </c:pt>
                <c:pt idx="8">
                  <c:v>7.01</c:v>
                </c:pt>
                <c:pt idx="9">
                  <c:v>6.8599999999999994</c:v>
                </c:pt>
                <c:pt idx="10">
                  <c:v>6.8400000000000007</c:v>
                </c:pt>
                <c:pt idx="11">
                  <c:v>6.8400000000000007</c:v>
                </c:pt>
                <c:pt idx="12">
                  <c:v>6.8</c:v>
                </c:pt>
                <c:pt idx="13">
                  <c:v>6.7299999999999995</c:v>
                </c:pt>
                <c:pt idx="14">
                  <c:v>6.67</c:v>
                </c:pt>
                <c:pt idx="15">
                  <c:v>6.6099999999999994</c:v>
                </c:pt>
                <c:pt idx="16">
                  <c:v>6.5299999999999994</c:v>
                </c:pt>
                <c:pt idx="17">
                  <c:v>6.4799999999999995</c:v>
                </c:pt>
                <c:pt idx="18">
                  <c:v>6.4099999999999993</c:v>
                </c:pt>
                <c:pt idx="19">
                  <c:v>6.35</c:v>
                </c:pt>
                <c:pt idx="20">
                  <c:v>6.2700000000000005</c:v>
                </c:pt>
                <c:pt idx="21">
                  <c:v>6.21</c:v>
                </c:pt>
                <c:pt idx="22">
                  <c:v>6.14</c:v>
                </c:pt>
                <c:pt idx="23">
                  <c:v>6.07</c:v>
                </c:pt>
                <c:pt idx="24">
                  <c:v>5.99</c:v>
                </c:pt>
                <c:pt idx="25">
                  <c:v>5.91</c:v>
                </c:pt>
                <c:pt idx="26">
                  <c:v>5.84</c:v>
                </c:pt>
                <c:pt idx="27">
                  <c:v>5.76</c:v>
                </c:pt>
                <c:pt idx="28">
                  <c:v>5.6899999999999995</c:v>
                </c:pt>
                <c:pt idx="29">
                  <c:v>5.58</c:v>
                </c:pt>
                <c:pt idx="30">
                  <c:v>5.49</c:v>
                </c:pt>
                <c:pt idx="31">
                  <c:v>5.39</c:v>
                </c:pt>
                <c:pt idx="32">
                  <c:v>5.29</c:v>
                </c:pt>
                <c:pt idx="33">
                  <c:v>5.26</c:v>
                </c:pt>
                <c:pt idx="34">
                  <c:v>5.21</c:v>
                </c:pt>
                <c:pt idx="35">
                  <c:v>4.41</c:v>
                </c:pt>
                <c:pt idx="36">
                  <c:v>4.55</c:v>
                </c:pt>
                <c:pt idx="37">
                  <c:v>4.59</c:v>
                </c:pt>
                <c:pt idx="38">
                  <c:v>4.59</c:v>
                </c:pt>
                <c:pt idx="39">
                  <c:v>4.57</c:v>
                </c:pt>
                <c:pt idx="40">
                  <c:v>3.8600000000000003</c:v>
                </c:pt>
                <c:pt idx="41">
                  <c:v>3.9799999999999995</c:v>
                </c:pt>
                <c:pt idx="42">
                  <c:v>3.38</c:v>
                </c:pt>
                <c:pt idx="43">
                  <c:v>3.4</c:v>
                </c:pt>
                <c:pt idx="44">
                  <c:v>3.65</c:v>
                </c:pt>
                <c:pt idx="45">
                  <c:v>3.2600000000000002</c:v>
                </c:pt>
                <c:pt idx="46">
                  <c:v>2.5</c:v>
                </c:pt>
                <c:pt idx="47">
                  <c:v>1.25</c:v>
                </c:pt>
                <c:pt idx="48">
                  <c:v>0.28999999999999998</c:v>
                </c:pt>
                <c:pt idx="49">
                  <c:v>3.0000000000000001E-3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74-4F63-9F21-A2A90057D4D3}"/>
            </c:ext>
          </c:extLst>
        </c:ser>
        <c:ser>
          <c:idx val="2"/>
          <c:order val="2"/>
          <c:tx>
            <c:strRef>
              <c:f>'UT-GOM2-1-H005-4FB-4'!$W$4</c:f>
              <c:strCache>
                <c:ptCount val="1"/>
                <c:pt idx="0">
                  <c:v>methane remaining in chamber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'UT-GOM2-1-H005-4FB-4'!$Y$6:$Y$500</c:f>
              <c:numCache>
                <c:formatCode>0.00</c:formatCode>
                <c:ptCount val="495"/>
                <c:pt idx="0">
                  <c:v>0.33102020309951952</c:v>
                </c:pt>
                <c:pt idx="1">
                  <c:v>0.36907269477806004</c:v>
                </c:pt>
                <c:pt idx="2">
                  <c:v>0.67073438023343035</c:v>
                </c:pt>
                <c:pt idx="3">
                  <c:v>1.0764607088176599</c:v>
                </c:pt>
                <c:pt idx="4">
                  <c:v>1.1559519031368881</c:v>
                </c:pt>
                <c:pt idx="5">
                  <c:v>1.2516108435691062</c:v>
                </c:pt>
                <c:pt idx="6">
                  <c:v>1.2308896906221671</c:v>
                </c:pt>
                <c:pt idx="7">
                  <c:v>1.284639331330437</c:v>
                </c:pt>
                <c:pt idx="8">
                  <c:v>1.30649791407827</c:v>
                </c:pt>
                <c:pt idx="9">
                  <c:v>1.3846221617276691</c:v>
                </c:pt>
                <c:pt idx="10">
                  <c:v>1.5252475983804032</c:v>
                </c:pt>
                <c:pt idx="11">
                  <c:v>1.5934891626663583</c:v>
                </c:pt>
                <c:pt idx="12">
                  <c:v>1.646628734897021</c:v>
                </c:pt>
                <c:pt idx="13">
                  <c:v>1.6924718126527845</c:v>
                </c:pt>
                <c:pt idx="14">
                  <c:v>1.7432283787275755</c:v>
                </c:pt>
                <c:pt idx="15">
                  <c:v>1.7919208399823843</c:v>
                </c:pt>
                <c:pt idx="16">
                  <c:v>1.8003652678423068</c:v>
                </c:pt>
                <c:pt idx="17">
                  <c:v>1.9153884517566546</c:v>
                </c:pt>
                <c:pt idx="18">
                  <c:v>1.9554016419533715</c:v>
                </c:pt>
                <c:pt idx="19">
                  <c:v>1.9999449762974899</c:v>
                </c:pt>
                <c:pt idx="20">
                  <c:v>2.0037013082823916</c:v>
                </c:pt>
                <c:pt idx="21">
                  <c:v>2.0167804695464984</c:v>
                </c:pt>
                <c:pt idx="22">
                  <c:v>2.0232744783709378</c:v>
                </c:pt>
                <c:pt idx="23">
                  <c:v>2.0300197806681379</c:v>
                </c:pt>
                <c:pt idx="24">
                  <c:v>2.0026978858648627</c:v>
                </c:pt>
                <c:pt idx="25">
                  <c:v>2.0050449423162355</c:v>
                </c:pt>
                <c:pt idx="26">
                  <c:v>1.982527033415846</c:v>
                </c:pt>
                <c:pt idx="27">
                  <c:v>1.9548273001953453</c:v>
                </c:pt>
                <c:pt idx="28">
                  <c:v>1.9323101646274401</c:v>
                </c:pt>
                <c:pt idx="29">
                  <c:v>1.8918372217812718</c:v>
                </c:pt>
                <c:pt idx="30">
                  <c:v>1.8635360452079157</c:v>
                </c:pt>
                <c:pt idx="31">
                  <c:v>1.829159801259618</c:v>
                </c:pt>
                <c:pt idx="32">
                  <c:v>1.8214800978526389</c:v>
                </c:pt>
                <c:pt idx="33">
                  <c:v>1.8433077114142897</c:v>
                </c:pt>
                <c:pt idx="34">
                  <c:v>1.8242660905366663</c:v>
                </c:pt>
                <c:pt idx="35">
                  <c:v>1.4867493045343076</c:v>
                </c:pt>
                <c:pt idx="36">
                  <c:v>1.6141775009960608</c:v>
                </c:pt>
                <c:pt idx="37">
                  <c:v>1.6637653171094202</c:v>
                </c:pt>
                <c:pt idx="38">
                  <c:v>1.6826063069401165</c:v>
                </c:pt>
                <c:pt idx="39">
                  <c:v>1.6959837385857415</c:v>
                </c:pt>
                <c:pt idx="40">
                  <c:v>1.4204975965081801</c:v>
                </c:pt>
                <c:pt idx="41">
                  <c:v>1.5912677602858927</c:v>
                </c:pt>
                <c:pt idx="42">
                  <c:v>1.568590283224311</c:v>
                </c:pt>
                <c:pt idx="43">
                  <c:v>1.9939594094454836</c:v>
                </c:pt>
                <c:pt idx="44">
                  <c:v>2.4787670127395729</c:v>
                </c:pt>
                <c:pt idx="45">
                  <c:v>2.943431448761022</c:v>
                </c:pt>
                <c:pt idx="46">
                  <c:v>3.2213403463353218</c:v>
                </c:pt>
                <c:pt idx="47">
                  <c:v>2.397655716189028</c:v>
                </c:pt>
                <c:pt idx="48">
                  <c:v>0.75356536096067828</c:v>
                </c:pt>
                <c:pt idx="49">
                  <c:v>0.24865132345861249</c:v>
                </c:pt>
                <c:pt idx="50">
                  <c:v>0.24251298076562605</c:v>
                </c:pt>
                <c:pt idx="51">
                  <c:v>0.24252491758880981</c:v>
                </c:pt>
                <c:pt idx="52">
                  <c:v>0.24252491758880981</c:v>
                </c:pt>
                <c:pt idx="53">
                  <c:v>0.24252491758880981</c:v>
                </c:pt>
                <c:pt idx="54">
                  <c:v>0.24252491758880981</c:v>
                </c:pt>
                <c:pt idx="55">
                  <c:v>0.24252491758880981</c:v>
                </c:pt>
                <c:pt idx="56">
                  <c:v>0.24252491758880981</c:v>
                </c:pt>
                <c:pt idx="57">
                  <c:v>0.24252491758880981</c:v>
                </c:pt>
                <c:pt idx="58">
                  <c:v>0.24252491758880981</c:v>
                </c:pt>
                <c:pt idx="59">
                  <c:v>0.24252491758880981</c:v>
                </c:pt>
                <c:pt idx="60">
                  <c:v>0.24252491758880981</c:v>
                </c:pt>
                <c:pt idx="61">
                  <c:v>0.24252491758880981</c:v>
                </c:pt>
                <c:pt idx="62">
                  <c:v>0.24252491758880981</c:v>
                </c:pt>
                <c:pt idx="63">
                  <c:v>0.24252491758880981</c:v>
                </c:pt>
                <c:pt idx="64">
                  <c:v>0.24252491758880981</c:v>
                </c:pt>
                <c:pt idx="65">
                  <c:v>0.24252491758880981</c:v>
                </c:pt>
                <c:pt idx="66">
                  <c:v>0.24252491758880981</c:v>
                </c:pt>
                <c:pt idx="67">
                  <c:v>0.24252491758880981</c:v>
                </c:pt>
                <c:pt idx="68">
                  <c:v>0.24252491758880981</c:v>
                </c:pt>
                <c:pt idx="69">
                  <c:v>0.24252491758880981</c:v>
                </c:pt>
                <c:pt idx="70">
                  <c:v>0.24252491758880981</c:v>
                </c:pt>
                <c:pt idx="71">
                  <c:v>0.24252491758880981</c:v>
                </c:pt>
                <c:pt idx="72">
                  <c:v>0.24252491758880981</c:v>
                </c:pt>
                <c:pt idx="73">
                  <c:v>0.24252491758880981</c:v>
                </c:pt>
                <c:pt idx="74">
                  <c:v>0.24252491758880981</c:v>
                </c:pt>
                <c:pt idx="75">
                  <c:v>0.24252491758880981</c:v>
                </c:pt>
                <c:pt idx="76">
                  <c:v>0.24252491758880981</c:v>
                </c:pt>
                <c:pt idx="77">
                  <c:v>0.24252491758880981</c:v>
                </c:pt>
                <c:pt idx="78">
                  <c:v>0.24252491758880981</c:v>
                </c:pt>
                <c:pt idx="79">
                  <c:v>0.24252491758880981</c:v>
                </c:pt>
                <c:pt idx="80">
                  <c:v>0.2443423325968207</c:v>
                </c:pt>
                <c:pt idx="81">
                  <c:v>0.24688119577283207</c:v>
                </c:pt>
                <c:pt idx="82">
                  <c:v>0.24761283099030598</c:v>
                </c:pt>
                <c:pt idx="83">
                  <c:v>0.24761283099030598</c:v>
                </c:pt>
                <c:pt idx="84">
                  <c:v>0.24784125020466821</c:v>
                </c:pt>
                <c:pt idx="85">
                  <c:v>0.24444080431584111</c:v>
                </c:pt>
                <c:pt idx="86">
                  <c:v>0.23864066896290306</c:v>
                </c:pt>
                <c:pt idx="87">
                  <c:v>0.23886792312344438</c:v>
                </c:pt>
                <c:pt idx="88">
                  <c:v>0.24864317721906865</c:v>
                </c:pt>
                <c:pt idx="89">
                  <c:v>0.24864317721906865</c:v>
                </c:pt>
                <c:pt idx="90">
                  <c:v>0.2425995</c:v>
                </c:pt>
                <c:pt idx="91">
                  <c:v>0.2425995</c:v>
                </c:pt>
                <c:pt idx="92">
                  <c:v>0.2425995</c:v>
                </c:pt>
                <c:pt idx="93">
                  <c:v>0.2425995</c:v>
                </c:pt>
                <c:pt idx="94">
                  <c:v>0.2425995</c:v>
                </c:pt>
                <c:pt idx="95">
                  <c:v>0.2425995</c:v>
                </c:pt>
                <c:pt idx="96">
                  <c:v>0.2425995</c:v>
                </c:pt>
                <c:pt idx="97">
                  <c:v>0.2425995</c:v>
                </c:pt>
                <c:pt idx="98">
                  <c:v>0.2425995</c:v>
                </c:pt>
                <c:pt idx="99">
                  <c:v>0.2425995</c:v>
                </c:pt>
                <c:pt idx="100">
                  <c:v>0.2425995</c:v>
                </c:pt>
                <c:pt idx="101">
                  <c:v>0.2425995</c:v>
                </c:pt>
                <c:pt idx="102">
                  <c:v>0.2425995</c:v>
                </c:pt>
                <c:pt idx="103">
                  <c:v>0.2425995</c:v>
                </c:pt>
                <c:pt idx="104">
                  <c:v>0.2425995</c:v>
                </c:pt>
                <c:pt idx="105">
                  <c:v>0.2425995</c:v>
                </c:pt>
                <c:pt idx="106">
                  <c:v>0.2425995</c:v>
                </c:pt>
                <c:pt idx="107">
                  <c:v>0.2425995</c:v>
                </c:pt>
                <c:pt idx="108">
                  <c:v>0.2425995</c:v>
                </c:pt>
                <c:pt idx="109">
                  <c:v>0.2425995</c:v>
                </c:pt>
                <c:pt idx="110">
                  <c:v>0.2425995</c:v>
                </c:pt>
                <c:pt idx="111">
                  <c:v>0.2425995</c:v>
                </c:pt>
                <c:pt idx="112">
                  <c:v>0.2425995</c:v>
                </c:pt>
                <c:pt idx="113">
                  <c:v>0.2425995</c:v>
                </c:pt>
                <c:pt idx="114">
                  <c:v>0.2425995</c:v>
                </c:pt>
                <c:pt idx="115">
                  <c:v>0.2425995</c:v>
                </c:pt>
                <c:pt idx="116">
                  <c:v>0.2425995</c:v>
                </c:pt>
                <c:pt idx="117">
                  <c:v>0.2425995</c:v>
                </c:pt>
                <c:pt idx="118">
                  <c:v>0.2425995</c:v>
                </c:pt>
                <c:pt idx="119">
                  <c:v>0.2425995</c:v>
                </c:pt>
                <c:pt idx="120">
                  <c:v>0.2425995</c:v>
                </c:pt>
                <c:pt idx="121">
                  <c:v>0.2425995</c:v>
                </c:pt>
                <c:pt idx="122">
                  <c:v>0.2425995</c:v>
                </c:pt>
                <c:pt idx="123">
                  <c:v>0.2425995</c:v>
                </c:pt>
                <c:pt idx="124">
                  <c:v>0.2425995</c:v>
                </c:pt>
                <c:pt idx="125">
                  <c:v>0.2425995</c:v>
                </c:pt>
                <c:pt idx="126">
                  <c:v>0.2425995</c:v>
                </c:pt>
                <c:pt idx="127">
                  <c:v>0.2425995</c:v>
                </c:pt>
                <c:pt idx="128">
                  <c:v>0.2425995</c:v>
                </c:pt>
                <c:pt idx="129">
                  <c:v>0.2425995</c:v>
                </c:pt>
                <c:pt idx="130">
                  <c:v>0.2425995</c:v>
                </c:pt>
                <c:pt idx="131">
                  <c:v>0.2425995</c:v>
                </c:pt>
                <c:pt idx="132">
                  <c:v>0.2425995</c:v>
                </c:pt>
                <c:pt idx="133">
                  <c:v>0.2425995</c:v>
                </c:pt>
                <c:pt idx="134">
                  <c:v>0.2425995</c:v>
                </c:pt>
                <c:pt idx="135">
                  <c:v>0.2425995</c:v>
                </c:pt>
                <c:pt idx="136">
                  <c:v>0.2425995</c:v>
                </c:pt>
                <c:pt idx="137">
                  <c:v>0.2425995</c:v>
                </c:pt>
                <c:pt idx="138">
                  <c:v>0.2425995</c:v>
                </c:pt>
                <c:pt idx="139">
                  <c:v>0.2425995</c:v>
                </c:pt>
                <c:pt idx="140">
                  <c:v>0.2425995</c:v>
                </c:pt>
                <c:pt idx="141">
                  <c:v>0.2425995</c:v>
                </c:pt>
                <c:pt idx="142">
                  <c:v>0.2425995</c:v>
                </c:pt>
                <c:pt idx="143">
                  <c:v>0.2425995</c:v>
                </c:pt>
                <c:pt idx="144">
                  <c:v>0.2425995</c:v>
                </c:pt>
                <c:pt idx="145">
                  <c:v>0.2425995</c:v>
                </c:pt>
                <c:pt idx="146">
                  <c:v>0.2425995</c:v>
                </c:pt>
                <c:pt idx="147">
                  <c:v>0.2425995</c:v>
                </c:pt>
                <c:pt idx="148">
                  <c:v>0.2425995</c:v>
                </c:pt>
                <c:pt idx="149">
                  <c:v>0.2425995</c:v>
                </c:pt>
                <c:pt idx="150">
                  <c:v>0.2425995</c:v>
                </c:pt>
                <c:pt idx="151">
                  <c:v>0.2425995</c:v>
                </c:pt>
                <c:pt idx="152">
                  <c:v>0.2425995</c:v>
                </c:pt>
                <c:pt idx="153">
                  <c:v>0.2425995</c:v>
                </c:pt>
                <c:pt idx="154">
                  <c:v>0.2425995</c:v>
                </c:pt>
                <c:pt idx="155">
                  <c:v>0.2425995</c:v>
                </c:pt>
                <c:pt idx="156">
                  <c:v>0.2425995</c:v>
                </c:pt>
                <c:pt idx="157">
                  <c:v>0.2425995</c:v>
                </c:pt>
                <c:pt idx="158">
                  <c:v>0.2425995</c:v>
                </c:pt>
                <c:pt idx="159">
                  <c:v>0.2425995</c:v>
                </c:pt>
                <c:pt idx="160">
                  <c:v>0.2425995</c:v>
                </c:pt>
                <c:pt idx="161">
                  <c:v>0.2425995</c:v>
                </c:pt>
                <c:pt idx="162">
                  <c:v>0.2425995</c:v>
                </c:pt>
                <c:pt idx="163">
                  <c:v>0.2425995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17.2</c:v>
                </c:pt>
                <c:pt idx="1">
                  <c:v>12</c:v>
                </c:pt>
                <c:pt idx="2">
                  <c:v>7.6</c:v>
                </c:pt>
                <c:pt idx="3">
                  <c:v>7.8</c:v>
                </c:pt>
                <c:pt idx="4">
                  <c:v>7.58</c:v>
                </c:pt>
                <c:pt idx="5">
                  <c:v>7.5900000000000007</c:v>
                </c:pt>
                <c:pt idx="6">
                  <c:v>7.37</c:v>
                </c:pt>
                <c:pt idx="7">
                  <c:v>7.2299999999999995</c:v>
                </c:pt>
                <c:pt idx="8">
                  <c:v>7.01</c:v>
                </c:pt>
                <c:pt idx="9">
                  <c:v>6.8599999999999994</c:v>
                </c:pt>
                <c:pt idx="10">
                  <c:v>6.8400000000000007</c:v>
                </c:pt>
                <c:pt idx="11">
                  <c:v>6.8400000000000007</c:v>
                </c:pt>
                <c:pt idx="12">
                  <c:v>6.8</c:v>
                </c:pt>
                <c:pt idx="13">
                  <c:v>6.7299999999999995</c:v>
                </c:pt>
                <c:pt idx="14">
                  <c:v>6.67</c:v>
                </c:pt>
                <c:pt idx="15">
                  <c:v>6.6099999999999994</c:v>
                </c:pt>
                <c:pt idx="16">
                  <c:v>6.5299999999999994</c:v>
                </c:pt>
                <c:pt idx="17">
                  <c:v>6.4799999999999995</c:v>
                </c:pt>
                <c:pt idx="18">
                  <c:v>6.4099999999999993</c:v>
                </c:pt>
                <c:pt idx="19">
                  <c:v>6.35</c:v>
                </c:pt>
                <c:pt idx="20">
                  <c:v>6.2700000000000005</c:v>
                </c:pt>
                <c:pt idx="21">
                  <c:v>6.21</c:v>
                </c:pt>
                <c:pt idx="22">
                  <c:v>6.14</c:v>
                </c:pt>
                <c:pt idx="23">
                  <c:v>6.07</c:v>
                </c:pt>
                <c:pt idx="24">
                  <c:v>5.99</c:v>
                </c:pt>
                <c:pt idx="25">
                  <c:v>5.91</c:v>
                </c:pt>
                <c:pt idx="26">
                  <c:v>5.84</c:v>
                </c:pt>
                <c:pt idx="27">
                  <c:v>5.76</c:v>
                </c:pt>
                <c:pt idx="28">
                  <c:v>5.6899999999999995</c:v>
                </c:pt>
                <c:pt idx="29">
                  <c:v>5.58</c:v>
                </c:pt>
                <c:pt idx="30">
                  <c:v>5.49</c:v>
                </c:pt>
                <c:pt idx="31">
                  <c:v>5.39</c:v>
                </c:pt>
                <c:pt idx="32">
                  <c:v>5.29</c:v>
                </c:pt>
                <c:pt idx="33">
                  <c:v>5.26</c:v>
                </c:pt>
                <c:pt idx="34">
                  <c:v>5.21</c:v>
                </c:pt>
                <c:pt idx="35">
                  <c:v>4.41</c:v>
                </c:pt>
                <c:pt idx="36">
                  <c:v>4.55</c:v>
                </c:pt>
                <c:pt idx="37">
                  <c:v>4.59</c:v>
                </c:pt>
                <c:pt idx="38">
                  <c:v>4.59</c:v>
                </c:pt>
                <c:pt idx="39">
                  <c:v>4.57</c:v>
                </c:pt>
                <c:pt idx="40">
                  <c:v>3.8600000000000003</c:v>
                </c:pt>
                <c:pt idx="41">
                  <c:v>3.9799999999999995</c:v>
                </c:pt>
                <c:pt idx="42">
                  <c:v>3.38</c:v>
                </c:pt>
                <c:pt idx="43">
                  <c:v>3.4</c:v>
                </c:pt>
                <c:pt idx="44">
                  <c:v>3.65</c:v>
                </c:pt>
                <c:pt idx="45">
                  <c:v>3.2600000000000002</c:v>
                </c:pt>
                <c:pt idx="46">
                  <c:v>2.5</c:v>
                </c:pt>
                <c:pt idx="47">
                  <c:v>1.25</c:v>
                </c:pt>
                <c:pt idx="48">
                  <c:v>0.28999999999999998</c:v>
                </c:pt>
                <c:pt idx="49">
                  <c:v>3.0000000000000001E-3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74-4F63-9F21-A2A90057D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960032"/>
        <c:axId val="337960592"/>
      </c:scatterChart>
      <c:valAx>
        <c:axId val="337960032"/>
        <c:scaling>
          <c:orientation val="minMax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Volume CH4 @ STP (L)</a:t>
                </a:r>
              </a:p>
            </c:rich>
          </c:tx>
          <c:layout>
            <c:manualLayout>
              <c:xMode val="edge"/>
              <c:yMode val="edge"/>
              <c:x val="0.41233031674208098"/>
              <c:y val="0.951744071815717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7960592"/>
        <c:crosses val="autoZero"/>
        <c:crossBetween val="midCat"/>
        <c:minorUnit val="1"/>
      </c:valAx>
      <c:valAx>
        <c:axId val="33796059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Pressure (MPa)</a:t>
                </a:r>
              </a:p>
            </c:rich>
          </c:tx>
          <c:layout>
            <c:manualLayout>
              <c:xMode val="edge"/>
              <c:yMode val="edge"/>
              <c:x val="1.26675465057818E-2"/>
              <c:y val="0.40613533197832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7960032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36148818501801"/>
          <c:y val="0.14454454607046099"/>
          <c:w val="0.31237179487179501"/>
          <c:h val="0.10505589430894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72645" y="431497"/>
    <xdr:ext cx="7956000" cy="5904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UT-GOM2-1-H005-4FB-4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68"/>
  <sheetViews>
    <sheetView tabSelected="1" topLeftCell="A34" zoomScale="75" zoomScaleNormal="75" zoomScalePageLayoutView="75" workbookViewId="0">
      <selection activeCell="A51" sqref="A51"/>
    </sheetView>
  </sheetViews>
  <sheetFormatPr defaultColWidth="11" defaultRowHeight="12.75" x14ac:dyDescent="0.2"/>
  <cols>
    <col min="1" max="1" width="11.25" style="2" customWidth="1"/>
    <col min="2" max="2" width="15.375" style="2" customWidth="1"/>
    <col min="3" max="3" width="20" customWidth="1"/>
    <col min="4" max="5" width="12.125" customWidth="1"/>
    <col min="6" max="6" width="12.125" style="9" customWidth="1"/>
    <col min="7" max="7" width="12.125" style="1" customWidth="1"/>
    <col min="8" max="8" width="0.375" style="1" customWidth="1"/>
    <col min="9" max="12" width="13.625" customWidth="1"/>
    <col min="13" max="13" width="21.125" customWidth="1"/>
    <col min="14" max="14" width="39.75" style="8" customWidth="1"/>
    <col min="15" max="15" width="13" style="41" customWidth="1"/>
    <col min="16" max="16" width="13" style="42" customWidth="1"/>
    <col min="17" max="17" width="13" style="43" customWidth="1"/>
    <col min="18" max="18" width="13" style="41" customWidth="1"/>
    <col min="19" max="19" width="13" style="43" customWidth="1"/>
    <col min="20" max="20" width="14.125" style="41" customWidth="1"/>
    <col min="21" max="21" width="13" style="41" customWidth="1"/>
    <col min="22" max="22" width="13" style="44" customWidth="1"/>
    <col min="23" max="23" width="17" style="44" customWidth="1"/>
    <col min="24" max="24" width="13.125" style="44" customWidth="1"/>
    <col min="25" max="25" width="14.875" style="44" customWidth="1"/>
    <col min="26" max="26" width="20.375" style="41" customWidth="1"/>
    <col min="27" max="16384" width="11" style="3"/>
  </cols>
  <sheetData>
    <row r="1" spans="1:28" ht="24.95" customHeight="1" x14ac:dyDescent="0.2">
      <c r="A1" s="99" t="s">
        <v>1</v>
      </c>
      <c r="B1" s="100"/>
      <c r="C1" s="100"/>
      <c r="D1" s="100"/>
      <c r="E1" s="100"/>
      <c r="F1" s="101">
        <v>41888</v>
      </c>
      <c r="G1" s="102"/>
      <c r="H1" s="103"/>
      <c r="I1" s="104" t="s">
        <v>11</v>
      </c>
      <c r="J1" s="100"/>
      <c r="K1" s="100"/>
      <c r="L1" s="102" t="s">
        <v>52</v>
      </c>
      <c r="M1" s="102"/>
      <c r="N1" s="103"/>
      <c r="O1" s="4" t="s">
        <v>13</v>
      </c>
      <c r="P1" s="4" t="s">
        <v>13</v>
      </c>
      <c r="Q1" s="4" t="s">
        <v>13</v>
      </c>
      <c r="R1" s="4" t="s">
        <v>13</v>
      </c>
      <c r="S1" s="6" t="s">
        <v>13</v>
      </c>
      <c r="T1" s="4"/>
      <c r="U1" s="6" t="s">
        <v>13</v>
      </c>
      <c r="W1" s="7"/>
      <c r="X1" s="7"/>
    </row>
    <row r="2" spans="1:28" ht="24.95" customHeight="1" thickBot="1" x14ac:dyDescent="0.25">
      <c r="A2" s="94" t="s">
        <v>10</v>
      </c>
      <c r="B2" s="95"/>
      <c r="C2" s="95"/>
      <c r="D2" s="95"/>
      <c r="E2" s="95"/>
      <c r="F2" s="96">
        <v>1014</v>
      </c>
      <c r="G2" s="96"/>
      <c r="H2" s="97"/>
      <c r="I2" s="98" t="s">
        <v>4</v>
      </c>
      <c r="J2" s="95"/>
      <c r="K2" s="95"/>
      <c r="L2" s="96" t="s">
        <v>50</v>
      </c>
      <c r="M2" s="96"/>
      <c r="N2" s="67">
        <f>IF(L2="red",4025, IF(L2="green",4140,IF(L2="yellow",4122,IF(L2="blue",4059,0))))</f>
        <v>4059</v>
      </c>
      <c r="O2" s="4"/>
      <c r="P2" s="5"/>
      <c r="Q2" s="6" t="s">
        <v>13</v>
      </c>
      <c r="S2" s="6" t="s">
        <v>13</v>
      </c>
      <c r="U2" s="4" t="s">
        <v>13</v>
      </c>
      <c r="V2" s="4" t="s">
        <v>13</v>
      </c>
      <c r="W2" s="4" t="s">
        <v>13</v>
      </c>
      <c r="X2" s="4"/>
      <c r="Y2" s="4"/>
      <c r="Z2" s="4" t="s">
        <v>13</v>
      </c>
    </row>
    <row r="3" spans="1:28" ht="24.95" customHeight="1" thickBot="1" x14ac:dyDescent="0.25">
      <c r="A3" s="110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2"/>
      <c r="Q3" s="89" t="s">
        <v>35</v>
      </c>
      <c r="R3" s="90"/>
      <c r="S3" s="91"/>
    </row>
    <row r="4" spans="1:28" ht="24.95" customHeight="1" x14ac:dyDescent="0.2">
      <c r="A4" s="113" t="s">
        <v>17</v>
      </c>
      <c r="B4" s="105" t="s">
        <v>16</v>
      </c>
      <c r="C4" s="115" t="s">
        <v>28</v>
      </c>
      <c r="D4" s="107" t="s">
        <v>31</v>
      </c>
      <c r="E4" s="109"/>
      <c r="F4" s="107" t="s">
        <v>3</v>
      </c>
      <c r="G4" s="108"/>
      <c r="H4" s="56"/>
      <c r="I4" s="117" t="s">
        <v>2</v>
      </c>
      <c r="J4" s="117"/>
      <c r="K4" s="117"/>
      <c r="L4" s="118"/>
      <c r="M4" s="119" t="s">
        <v>26</v>
      </c>
      <c r="N4" s="121" t="s">
        <v>29</v>
      </c>
      <c r="O4" s="88" t="s">
        <v>34</v>
      </c>
      <c r="P4" s="87"/>
      <c r="Q4" s="47" t="s">
        <v>37</v>
      </c>
      <c r="R4" s="92" t="s">
        <v>36</v>
      </c>
      <c r="S4" s="93"/>
      <c r="T4" s="72" t="s">
        <v>38</v>
      </c>
      <c r="U4" s="86" t="s">
        <v>32</v>
      </c>
      <c r="V4" s="87"/>
      <c r="W4" s="83" t="s">
        <v>45</v>
      </c>
      <c r="X4" s="84"/>
      <c r="Y4" s="85"/>
      <c r="Z4" s="51" t="s">
        <v>33</v>
      </c>
      <c r="AB4" s="51" t="s">
        <v>48</v>
      </c>
    </row>
    <row r="5" spans="1:28" s="4" customFormat="1" ht="77.25" customHeight="1" thickBot="1" x14ac:dyDescent="0.25">
      <c r="A5" s="114"/>
      <c r="B5" s="106"/>
      <c r="C5" s="116"/>
      <c r="D5" s="57" t="s">
        <v>5</v>
      </c>
      <c r="E5" s="58" t="s">
        <v>6</v>
      </c>
      <c r="F5" s="57" t="s">
        <v>0</v>
      </c>
      <c r="G5" s="58" t="s">
        <v>7</v>
      </c>
      <c r="H5" s="59"/>
      <c r="I5" s="59" t="s">
        <v>5</v>
      </c>
      <c r="J5" s="58" t="s">
        <v>6</v>
      </c>
      <c r="K5" s="59" t="s">
        <v>8</v>
      </c>
      <c r="L5" s="60" t="s">
        <v>9</v>
      </c>
      <c r="M5" s="120"/>
      <c r="N5" s="122"/>
      <c r="O5" s="54" t="s">
        <v>30</v>
      </c>
      <c r="P5" s="46" t="s">
        <v>14</v>
      </c>
      <c r="Q5" s="48" t="s">
        <v>44</v>
      </c>
      <c r="R5" s="49" t="s">
        <v>15</v>
      </c>
      <c r="S5" s="50" t="s">
        <v>43</v>
      </c>
      <c r="T5" s="52" t="s">
        <v>12</v>
      </c>
      <c r="U5" s="45" t="s">
        <v>42</v>
      </c>
      <c r="V5" s="65" t="s">
        <v>39</v>
      </c>
      <c r="W5" s="53" t="s">
        <v>46</v>
      </c>
      <c r="X5" s="69" t="s">
        <v>47</v>
      </c>
      <c r="Y5" s="66" t="s">
        <v>40</v>
      </c>
      <c r="Z5" s="52" t="s">
        <v>41</v>
      </c>
      <c r="AB5" s="52" t="s">
        <v>49</v>
      </c>
    </row>
    <row r="6" spans="1:28" s="34" customFormat="1" ht="20.25" customHeight="1" x14ac:dyDescent="0.2">
      <c r="A6" s="23">
        <v>1</v>
      </c>
      <c r="B6" s="24">
        <v>41921</v>
      </c>
      <c r="C6" s="25">
        <v>0.65486111111111112</v>
      </c>
      <c r="D6" s="26">
        <v>252</v>
      </c>
      <c r="E6" s="27">
        <v>172</v>
      </c>
      <c r="F6" s="28">
        <v>0</v>
      </c>
      <c r="G6" s="29">
        <v>2</v>
      </c>
      <c r="H6" s="30"/>
      <c r="I6" s="31"/>
      <c r="J6" s="31"/>
      <c r="K6" s="32"/>
      <c r="L6" s="27"/>
      <c r="M6" s="26"/>
      <c r="N6" s="33"/>
      <c r="O6" s="55">
        <v>0</v>
      </c>
      <c r="P6" s="55">
        <v>0</v>
      </c>
      <c r="Q6" s="61">
        <f t="shared" ref="Q6:Q20" si="0">F6*$F$2/1000*273/(273+L6)</f>
        <v>0</v>
      </c>
      <c r="R6" s="62">
        <f t="shared" ref="R6:R20" si="1">$N$2-K6</f>
        <v>4059</v>
      </c>
      <c r="S6" s="63">
        <f>IF(I6=J6,0,R6*(J6-I6))*273/(273+L6)</f>
        <v>0</v>
      </c>
      <c r="T6" s="73">
        <f t="shared" ref="T6:T69" si="2">T7</f>
        <v>95.670578930496973</v>
      </c>
      <c r="U6" s="61">
        <f>(S6+Q6)*T6/100</f>
        <v>0</v>
      </c>
      <c r="V6" s="64">
        <f>U6/1000</f>
        <v>0</v>
      </c>
      <c r="W6" s="64">
        <f>(G6+K6)/1000</f>
        <v>2E-3</v>
      </c>
      <c r="X6" s="64">
        <v>0</v>
      </c>
      <c r="Y6" s="64">
        <f>(W6-X6)*(E6+1)*1*273/(273+L6)*T6/100</f>
        <v>0.33102020309951952</v>
      </c>
      <c r="Z6" s="64">
        <f>V6+Y6</f>
        <v>0.33102020309951952</v>
      </c>
      <c r="AB6" s="70">
        <f>E6/10</f>
        <v>17.2</v>
      </c>
    </row>
    <row r="7" spans="1:28" s="40" customFormat="1" ht="20.25" customHeight="1" x14ac:dyDescent="0.2">
      <c r="A7" s="35">
        <f>A6+1</f>
        <v>2</v>
      </c>
      <c r="B7" s="24">
        <v>41921</v>
      </c>
      <c r="C7" s="25">
        <v>0.65763888888888888</v>
      </c>
      <c r="D7" s="26">
        <v>176</v>
      </c>
      <c r="E7" s="27">
        <v>120</v>
      </c>
      <c r="F7" s="36">
        <v>0</v>
      </c>
      <c r="G7" s="29">
        <v>5</v>
      </c>
      <c r="H7" s="37"/>
      <c r="I7" s="31"/>
      <c r="J7" s="31"/>
      <c r="K7" s="32"/>
      <c r="L7" s="27"/>
      <c r="M7" s="38"/>
      <c r="N7" s="39"/>
      <c r="O7" s="61">
        <f t="shared" ref="O7:O20" si="3">((B7 +C7) - (B6 + C6)) * 24 * 60</f>
        <v>3.9999999920837581</v>
      </c>
      <c r="P7" s="64">
        <f>P6+O7/60</f>
        <v>6.6666666534729302E-2</v>
      </c>
      <c r="Q7" s="61">
        <f t="shared" si="0"/>
        <v>0</v>
      </c>
      <c r="R7" s="62">
        <f t="shared" si="1"/>
        <v>4059</v>
      </c>
      <c r="S7" s="63">
        <f t="shared" ref="S7:S20" si="4">IF(I7=J7,0,R7*(J7-I7))*273/(273+L7)</f>
        <v>0</v>
      </c>
      <c r="T7" s="73">
        <f t="shared" si="2"/>
        <v>95.670578930496973</v>
      </c>
      <c r="U7" s="61">
        <f>(S7+Q7)*T7/100</f>
        <v>0</v>
      </c>
      <c r="V7" s="64">
        <f t="shared" ref="V7:V9" si="5">V6+U7/1000</f>
        <v>0</v>
      </c>
      <c r="W7" s="64">
        <f>W6+(G7+K7)/1000</f>
        <v>7.0000000000000001E-3</v>
      </c>
      <c r="X7" s="74">
        <f>0.026*EXP(-0.016*E7)</f>
        <v>3.8117810153891038E-3</v>
      </c>
      <c r="Y7" s="64">
        <f>(W7-(X7-X6))*(E7+1)*1*273/(273+L7)*T7/100</f>
        <v>0.36907269477806004</v>
      </c>
      <c r="Z7" s="64">
        <f>V7+Y7</f>
        <v>0.36907269477806004</v>
      </c>
      <c r="AB7" s="70">
        <f t="shared" ref="AB7:AB28" si="6">E7/10</f>
        <v>12</v>
      </c>
    </row>
    <row r="8" spans="1:28" s="40" customFormat="1" ht="20.25" customHeight="1" x14ac:dyDescent="0.2">
      <c r="A8" s="35">
        <f t="shared" ref="A8:A71" si="7">A7+1</f>
        <v>3</v>
      </c>
      <c r="B8" s="24">
        <v>41921</v>
      </c>
      <c r="C8" s="25">
        <v>0.65833333333333333</v>
      </c>
      <c r="D8" s="26">
        <v>124</v>
      </c>
      <c r="E8" s="27">
        <v>76</v>
      </c>
      <c r="F8" s="36">
        <v>0</v>
      </c>
      <c r="G8" s="29">
        <v>6</v>
      </c>
      <c r="H8" s="37"/>
      <c r="I8" s="31"/>
      <c r="J8" s="31"/>
      <c r="K8" s="32"/>
      <c r="L8" s="27"/>
      <c r="M8" s="38"/>
      <c r="N8" s="39"/>
      <c r="O8" s="61">
        <f t="shared" si="3"/>
        <v>1.000000003259629</v>
      </c>
      <c r="P8" s="64">
        <f t="shared" ref="P8:P20" si="8">P7+O8/60</f>
        <v>8.3333333255723119E-2</v>
      </c>
      <c r="Q8" s="61">
        <f t="shared" si="0"/>
        <v>0</v>
      </c>
      <c r="R8" s="62">
        <f t="shared" si="1"/>
        <v>4059</v>
      </c>
      <c r="S8" s="63">
        <f t="shared" si="4"/>
        <v>0</v>
      </c>
      <c r="T8" s="73">
        <f t="shared" si="2"/>
        <v>95.670578930496973</v>
      </c>
      <c r="U8" s="61">
        <f t="shared" ref="U8:U20" si="9">(S8+Q8)*T8/100</f>
        <v>0</v>
      </c>
      <c r="V8" s="64">
        <f t="shared" si="5"/>
        <v>0</v>
      </c>
      <c r="W8" s="64">
        <f t="shared" ref="W8:W20" si="10">W7+(G8+K8)/1000</f>
        <v>1.3000000000000001E-2</v>
      </c>
      <c r="X8" s="74">
        <f t="shared" ref="X8:X71" si="11">0.026*EXP(-0.016*E8)</f>
        <v>7.7067497672182964E-3</v>
      </c>
      <c r="Y8" s="64">
        <f t="shared" ref="Y8:Y71" si="12">(W8-(X8-X7))*(E8+1)*1*273/(273+L8)*T8/100</f>
        <v>0.67073438023343035</v>
      </c>
      <c r="Z8" s="64">
        <f t="shared" ref="Z8:Z20" si="13">V8+Y8</f>
        <v>0.67073438023343035</v>
      </c>
      <c r="AB8" s="70">
        <f t="shared" si="6"/>
        <v>7.6</v>
      </c>
    </row>
    <row r="9" spans="1:28" s="40" customFormat="1" ht="20.25" customHeight="1" x14ac:dyDescent="0.2">
      <c r="A9" s="35">
        <f t="shared" si="7"/>
        <v>4</v>
      </c>
      <c r="B9" s="24">
        <v>41921</v>
      </c>
      <c r="C9" s="25">
        <v>0.65902777777777777</v>
      </c>
      <c r="D9" s="26">
        <v>81</v>
      </c>
      <c r="E9" s="27">
        <v>78</v>
      </c>
      <c r="F9" s="36">
        <v>0</v>
      </c>
      <c r="G9" s="29">
        <v>1</v>
      </c>
      <c r="H9" s="37"/>
      <c r="I9" s="31"/>
      <c r="J9" s="31"/>
      <c r="K9" s="32"/>
      <c r="L9" s="27"/>
      <c r="M9" s="38"/>
      <c r="N9" s="39"/>
      <c r="O9" s="61">
        <f t="shared" si="3"/>
        <v>1.000000003259629</v>
      </c>
      <c r="P9" s="64">
        <f t="shared" si="8"/>
        <v>9.9999999976716936E-2</v>
      </c>
      <c r="Q9" s="61">
        <f t="shared" si="0"/>
        <v>0</v>
      </c>
      <c r="R9" s="62">
        <f t="shared" si="1"/>
        <v>4059</v>
      </c>
      <c r="S9" s="63">
        <f t="shared" si="4"/>
        <v>0</v>
      </c>
      <c r="T9" s="73">
        <f t="shared" si="2"/>
        <v>95.670578930496973</v>
      </c>
      <c r="U9" s="61">
        <f t="shared" si="9"/>
        <v>0</v>
      </c>
      <c r="V9" s="64">
        <f t="shared" si="5"/>
        <v>0</v>
      </c>
      <c r="W9" s="64">
        <f t="shared" si="10"/>
        <v>1.4000000000000002E-2</v>
      </c>
      <c r="X9" s="74">
        <f t="shared" si="11"/>
        <v>7.4640378759882435E-3</v>
      </c>
      <c r="Y9" s="64">
        <f t="shared" si="12"/>
        <v>1.0764607088176599</v>
      </c>
      <c r="Z9" s="64">
        <f t="shared" si="13"/>
        <v>1.0764607088176599</v>
      </c>
      <c r="AB9" s="70">
        <f t="shared" si="6"/>
        <v>7.8</v>
      </c>
    </row>
    <row r="10" spans="1:28" s="40" customFormat="1" ht="20.25" customHeight="1" x14ac:dyDescent="0.2">
      <c r="A10" s="35">
        <f t="shared" si="7"/>
        <v>5</v>
      </c>
      <c r="B10" s="24">
        <v>41921</v>
      </c>
      <c r="C10" s="25">
        <v>0.66041666666666665</v>
      </c>
      <c r="D10" s="26">
        <v>78.900000000000006</v>
      </c>
      <c r="E10" s="27">
        <v>75.8</v>
      </c>
      <c r="F10" s="36">
        <v>0</v>
      </c>
      <c r="G10" s="29">
        <v>2</v>
      </c>
      <c r="H10" s="37"/>
      <c r="I10" s="31"/>
      <c r="J10" s="31"/>
      <c r="K10" s="32"/>
      <c r="L10" s="27"/>
      <c r="M10" s="38"/>
      <c r="N10" s="39"/>
      <c r="O10" s="61">
        <f t="shared" si="3"/>
        <v>1.9999999960418791</v>
      </c>
      <c r="P10" s="64">
        <f t="shared" si="8"/>
        <v>0.13333333324408159</v>
      </c>
      <c r="Q10" s="61">
        <f t="shared" si="0"/>
        <v>0</v>
      </c>
      <c r="R10" s="62">
        <f t="shared" si="1"/>
        <v>4059</v>
      </c>
      <c r="S10" s="63">
        <f t="shared" si="4"/>
        <v>0</v>
      </c>
      <c r="T10" s="73">
        <f t="shared" si="2"/>
        <v>95.670578930496973</v>
      </c>
      <c r="U10" s="61">
        <f t="shared" si="9"/>
        <v>0</v>
      </c>
      <c r="V10" s="64">
        <f>V9+U10/1000</f>
        <v>0</v>
      </c>
      <c r="W10" s="64">
        <f t="shared" si="10"/>
        <v>1.6E-2</v>
      </c>
      <c r="X10" s="74">
        <f t="shared" si="11"/>
        <v>7.7314508671550266E-3</v>
      </c>
      <c r="Y10" s="64">
        <f t="shared" si="12"/>
        <v>1.1559519031368881</v>
      </c>
      <c r="Z10" s="64">
        <f t="shared" si="13"/>
        <v>1.1559519031368881</v>
      </c>
      <c r="AB10" s="70">
        <f t="shared" si="6"/>
        <v>7.58</v>
      </c>
    </row>
    <row r="11" spans="1:28" s="40" customFormat="1" ht="20.25" customHeight="1" x14ac:dyDescent="0.2">
      <c r="A11" s="35">
        <f t="shared" si="7"/>
        <v>6</v>
      </c>
      <c r="B11" s="24">
        <v>41922</v>
      </c>
      <c r="C11" s="25">
        <v>0.64583333333333337</v>
      </c>
      <c r="D11" s="26">
        <v>78.8</v>
      </c>
      <c r="E11" s="27">
        <v>75.900000000000006</v>
      </c>
      <c r="F11" s="36">
        <v>0</v>
      </c>
      <c r="G11" s="29">
        <v>1</v>
      </c>
      <c r="H11" s="37"/>
      <c r="I11" s="31"/>
      <c r="J11" s="31"/>
      <c r="K11" s="32"/>
      <c r="L11" s="27"/>
      <c r="M11" s="38"/>
      <c r="N11" s="39"/>
      <c r="O11" s="61">
        <f t="shared" si="3"/>
        <v>1419.0000000048894</v>
      </c>
      <c r="P11" s="64">
        <f t="shared" si="8"/>
        <v>23.783333333325572</v>
      </c>
      <c r="Q11" s="61">
        <f t="shared" si="0"/>
        <v>0</v>
      </c>
      <c r="R11" s="62">
        <f t="shared" si="1"/>
        <v>4059</v>
      </c>
      <c r="S11" s="63">
        <f t="shared" si="4"/>
        <v>0</v>
      </c>
      <c r="T11" s="73">
        <f t="shared" si="2"/>
        <v>95.670578930496973</v>
      </c>
      <c r="U11" s="61">
        <f t="shared" si="9"/>
        <v>0</v>
      </c>
      <c r="V11" s="64">
        <f t="shared" ref="V11:V20" si="14">V10+U11/1000</f>
        <v>0</v>
      </c>
      <c r="W11" s="64">
        <f t="shared" si="10"/>
        <v>1.7000000000000001E-2</v>
      </c>
      <c r="X11" s="74">
        <f t="shared" si="11"/>
        <v>7.7190904367487921E-3</v>
      </c>
      <c r="Y11" s="64">
        <f t="shared" si="12"/>
        <v>1.2516108435691062</v>
      </c>
      <c r="Z11" s="64">
        <f t="shared" si="13"/>
        <v>1.2516108435691062</v>
      </c>
      <c r="AB11" s="70">
        <f t="shared" si="6"/>
        <v>7.5900000000000007</v>
      </c>
    </row>
    <row r="12" spans="1:28" s="40" customFormat="1" ht="20.25" customHeight="1" x14ac:dyDescent="0.2">
      <c r="A12" s="35">
        <f t="shared" si="7"/>
        <v>7</v>
      </c>
      <c r="B12" s="24">
        <v>41922</v>
      </c>
      <c r="C12" s="25">
        <v>0.70486111111111116</v>
      </c>
      <c r="D12" s="26">
        <v>76.099999999999994</v>
      </c>
      <c r="E12" s="27">
        <v>73.7</v>
      </c>
      <c r="F12" s="36">
        <v>0</v>
      </c>
      <c r="G12" s="29">
        <v>0.5</v>
      </c>
      <c r="H12" s="37"/>
      <c r="I12" s="31"/>
      <c r="J12" s="31"/>
      <c r="K12" s="32"/>
      <c r="L12" s="27"/>
      <c r="M12" s="38"/>
      <c r="N12" s="39"/>
      <c r="O12" s="61">
        <f t="shared" si="3"/>
        <v>84.999999994179234</v>
      </c>
      <c r="P12" s="64">
        <f t="shared" si="8"/>
        <v>25.199999999895226</v>
      </c>
      <c r="Q12" s="61">
        <f t="shared" si="0"/>
        <v>0</v>
      </c>
      <c r="R12" s="62">
        <f t="shared" si="1"/>
        <v>4059</v>
      </c>
      <c r="S12" s="63">
        <f t="shared" si="4"/>
        <v>0</v>
      </c>
      <c r="T12" s="73">
        <f t="shared" si="2"/>
        <v>95.670578930496973</v>
      </c>
      <c r="U12" s="61">
        <f t="shared" si="9"/>
        <v>0</v>
      </c>
      <c r="V12" s="64">
        <f t="shared" si="14"/>
        <v>0</v>
      </c>
      <c r="W12" s="64">
        <f t="shared" si="10"/>
        <v>1.7500000000000002E-2</v>
      </c>
      <c r="X12" s="74">
        <f t="shared" si="11"/>
        <v>7.9956411586333057E-3</v>
      </c>
      <c r="Y12" s="64">
        <f t="shared" si="12"/>
        <v>1.2308896906221671</v>
      </c>
      <c r="Z12" s="64">
        <f t="shared" si="13"/>
        <v>1.2308896906221671</v>
      </c>
      <c r="AB12" s="70">
        <f t="shared" si="6"/>
        <v>7.37</v>
      </c>
    </row>
    <row r="13" spans="1:28" s="40" customFormat="1" ht="20.25" customHeight="1" x14ac:dyDescent="0.2">
      <c r="A13" s="35">
        <f t="shared" si="7"/>
        <v>8</v>
      </c>
      <c r="B13" s="24">
        <v>41926</v>
      </c>
      <c r="C13" s="25">
        <v>0.54236111111111118</v>
      </c>
      <c r="D13" s="26">
        <v>74.8</v>
      </c>
      <c r="E13" s="27">
        <v>72.3</v>
      </c>
      <c r="F13" s="36">
        <v>0</v>
      </c>
      <c r="G13" s="29">
        <v>1</v>
      </c>
      <c r="H13" s="37"/>
      <c r="I13" s="31"/>
      <c r="J13" s="31"/>
      <c r="K13" s="32"/>
      <c r="L13" s="27"/>
      <c r="M13" s="38"/>
      <c r="N13" s="39"/>
      <c r="O13" s="61">
        <f t="shared" si="3"/>
        <v>5526.0000000020955</v>
      </c>
      <c r="P13" s="64">
        <f t="shared" si="8"/>
        <v>117.29999999993015</v>
      </c>
      <c r="Q13" s="61">
        <f t="shared" si="0"/>
        <v>0</v>
      </c>
      <c r="R13" s="62">
        <f t="shared" si="1"/>
        <v>4059</v>
      </c>
      <c r="S13" s="63">
        <f t="shared" si="4"/>
        <v>0</v>
      </c>
      <c r="T13" s="73">
        <f t="shared" si="2"/>
        <v>95.670578930496973</v>
      </c>
      <c r="U13" s="61">
        <f t="shared" si="9"/>
        <v>0</v>
      </c>
      <c r="V13" s="64">
        <f t="shared" si="14"/>
        <v>0</v>
      </c>
      <c r="W13" s="64">
        <f t="shared" si="10"/>
        <v>1.8500000000000003E-2</v>
      </c>
      <c r="X13" s="74">
        <f t="shared" si="11"/>
        <v>8.1767645290265686E-3</v>
      </c>
      <c r="Y13" s="64">
        <f t="shared" si="12"/>
        <v>1.284639331330437</v>
      </c>
      <c r="Z13" s="64">
        <f t="shared" si="13"/>
        <v>1.284639331330437</v>
      </c>
      <c r="AB13" s="70">
        <f t="shared" si="6"/>
        <v>7.2299999999999995</v>
      </c>
    </row>
    <row r="14" spans="1:28" s="40" customFormat="1" ht="20.25" customHeight="1" x14ac:dyDescent="0.2">
      <c r="A14" s="35">
        <f t="shared" si="7"/>
        <v>9</v>
      </c>
      <c r="B14" s="24">
        <v>41926</v>
      </c>
      <c r="C14" s="25">
        <v>0.54305555555555551</v>
      </c>
      <c r="D14" s="26">
        <v>72.5</v>
      </c>
      <c r="E14" s="27">
        <v>70.099999999999994</v>
      </c>
      <c r="F14" s="36">
        <v>0</v>
      </c>
      <c r="G14" s="29">
        <v>1</v>
      </c>
      <c r="H14" s="37"/>
      <c r="I14" s="31"/>
      <c r="J14" s="31"/>
      <c r="K14" s="32"/>
      <c r="L14" s="27"/>
      <c r="M14" s="38"/>
      <c r="N14" s="39"/>
      <c r="O14" s="61">
        <f t="shared" si="3"/>
        <v>1.000000003259629</v>
      </c>
      <c r="P14" s="64">
        <f t="shared" si="8"/>
        <v>117.31666666665114</v>
      </c>
      <c r="Q14" s="61">
        <f t="shared" si="0"/>
        <v>0</v>
      </c>
      <c r="R14" s="62">
        <f t="shared" si="1"/>
        <v>4059</v>
      </c>
      <c r="S14" s="63">
        <f t="shared" si="4"/>
        <v>0</v>
      </c>
      <c r="T14" s="73">
        <f t="shared" si="2"/>
        <v>95.670578930496973</v>
      </c>
      <c r="U14" s="61">
        <f t="shared" si="9"/>
        <v>0</v>
      </c>
      <c r="V14" s="64">
        <f t="shared" si="14"/>
        <v>0</v>
      </c>
      <c r="W14" s="64">
        <f t="shared" si="10"/>
        <v>1.9500000000000003E-2</v>
      </c>
      <c r="X14" s="74">
        <f t="shared" si="11"/>
        <v>8.4697122735453417E-3</v>
      </c>
      <c r="Y14" s="64">
        <f t="shared" si="12"/>
        <v>1.30649791407827</v>
      </c>
      <c r="Z14" s="64">
        <f t="shared" si="13"/>
        <v>1.30649791407827</v>
      </c>
      <c r="AB14" s="70">
        <f t="shared" si="6"/>
        <v>7.01</v>
      </c>
    </row>
    <row r="15" spans="1:28" s="40" customFormat="1" ht="20.25" customHeight="1" x14ac:dyDescent="0.2">
      <c r="A15" s="35">
        <f t="shared" si="7"/>
        <v>10</v>
      </c>
      <c r="B15" s="24">
        <v>41926</v>
      </c>
      <c r="C15" s="25">
        <v>0.54375000000000007</v>
      </c>
      <c r="D15" s="26">
        <v>70.2</v>
      </c>
      <c r="E15" s="27">
        <v>68.599999999999994</v>
      </c>
      <c r="F15" s="36">
        <v>0</v>
      </c>
      <c r="G15" s="29">
        <v>1.5</v>
      </c>
      <c r="H15" s="37"/>
      <c r="I15" s="31"/>
      <c r="J15" s="31"/>
      <c r="K15" s="32"/>
      <c r="L15" s="27"/>
      <c r="M15" s="38"/>
      <c r="N15" s="39"/>
      <c r="O15" s="61">
        <f t="shared" si="3"/>
        <v>0.99999999278225005</v>
      </c>
      <c r="P15" s="64">
        <f t="shared" si="8"/>
        <v>117.33333333319752</v>
      </c>
      <c r="Q15" s="61">
        <f t="shared" si="0"/>
        <v>0</v>
      </c>
      <c r="R15" s="62">
        <f t="shared" si="1"/>
        <v>4059</v>
      </c>
      <c r="S15" s="63">
        <f t="shared" si="4"/>
        <v>0</v>
      </c>
      <c r="T15" s="73">
        <f t="shared" si="2"/>
        <v>95.670578930496973</v>
      </c>
      <c r="U15" s="61">
        <f t="shared" si="9"/>
        <v>0</v>
      </c>
      <c r="V15" s="64">
        <f t="shared" si="14"/>
        <v>0</v>
      </c>
      <c r="W15" s="64">
        <f t="shared" si="10"/>
        <v>2.1000000000000005E-2</v>
      </c>
      <c r="X15" s="74">
        <f t="shared" si="11"/>
        <v>8.6754442771118552E-3</v>
      </c>
      <c r="Y15" s="64">
        <f t="shared" si="12"/>
        <v>1.3846221617276691</v>
      </c>
      <c r="Z15" s="64">
        <f t="shared" si="13"/>
        <v>1.3846221617276691</v>
      </c>
      <c r="AB15" s="70">
        <f t="shared" si="6"/>
        <v>6.8599999999999994</v>
      </c>
    </row>
    <row r="16" spans="1:28" s="40" customFormat="1" ht="20.25" customHeight="1" x14ac:dyDescent="0.2">
      <c r="A16" s="35">
        <f t="shared" si="7"/>
        <v>11</v>
      </c>
      <c r="B16" s="24">
        <v>41927</v>
      </c>
      <c r="C16" s="25">
        <v>0.41388888888888892</v>
      </c>
      <c r="D16" s="26">
        <v>68.599999999999994</v>
      </c>
      <c r="E16" s="27">
        <v>68.400000000000006</v>
      </c>
      <c r="F16" s="36">
        <v>0</v>
      </c>
      <c r="G16" s="29">
        <v>2</v>
      </c>
      <c r="H16" s="37"/>
      <c r="I16" s="31"/>
      <c r="J16" s="31"/>
      <c r="K16" s="32"/>
      <c r="L16" s="27"/>
      <c r="M16" s="38"/>
      <c r="N16" s="39"/>
      <c r="O16" s="61">
        <f t="shared" si="3"/>
        <v>1253.0000000086147</v>
      </c>
      <c r="P16" s="64">
        <f t="shared" si="8"/>
        <v>138.21666666667443</v>
      </c>
      <c r="Q16" s="61">
        <f t="shared" si="0"/>
        <v>0</v>
      </c>
      <c r="R16" s="62">
        <f t="shared" si="1"/>
        <v>4059</v>
      </c>
      <c r="S16" s="63">
        <f t="shared" si="4"/>
        <v>0</v>
      </c>
      <c r="T16" s="73">
        <f t="shared" si="2"/>
        <v>95.670578930496973</v>
      </c>
      <c r="U16" s="61">
        <f t="shared" si="9"/>
        <v>0</v>
      </c>
      <c r="V16" s="64">
        <f t="shared" si="14"/>
        <v>0</v>
      </c>
      <c r="W16" s="64">
        <f t="shared" si="10"/>
        <v>2.3000000000000007E-2</v>
      </c>
      <c r="X16" s="74">
        <f t="shared" si="11"/>
        <v>8.703250164490731E-3</v>
      </c>
      <c r="Y16" s="64">
        <f t="shared" si="12"/>
        <v>1.5252475983804032</v>
      </c>
      <c r="Z16" s="64">
        <f t="shared" si="13"/>
        <v>1.5252475983804032</v>
      </c>
      <c r="AB16" s="70">
        <f t="shared" si="6"/>
        <v>6.8400000000000007</v>
      </c>
    </row>
    <row r="17" spans="1:28" s="40" customFormat="1" ht="20.25" customHeight="1" x14ac:dyDescent="0.2">
      <c r="A17" s="35">
        <f t="shared" si="7"/>
        <v>12</v>
      </c>
      <c r="B17" s="24">
        <v>41927</v>
      </c>
      <c r="C17" s="25">
        <v>0.4458333333333333</v>
      </c>
      <c r="D17" s="26">
        <v>68.5</v>
      </c>
      <c r="E17" s="27">
        <v>68.400000000000006</v>
      </c>
      <c r="F17" s="36">
        <v>0</v>
      </c>
      <c r="G17" s="29">
        <v>1</v>
      </c>
      <c r="H17" s="37"/>
      <c r="I17" s="31"/>
      <c r="J17" s="31"/>
      <c r="K17" s="32"/>
      <c r="L17" s="27"/>
      <c r="M17" s="38"/>
      <c r="N17" s="39"/>
      <c r="O17" s="61">
        <f t="shared" si="3"/>
        <v>45.99999999278225</v>
      </c>
      <c r="P17" s="64">
        <f t="shared" si="8"/>
        <v>138.9833333332208</v>
      </c>
      <c r="Q17" s="61">
        <f t="shared" si="0"/>
        <v>0</v>
      </c>
      <c r="R17" s="62">
        <f t="shared" si="1"/>
        <v>4059</v>
      </c>
      <c r="S17" s="63">
        <f t="shared" si="4"/>
        <v>0</v>
      </c>
      <c r="T17" s="73">
        <f t="shared" si="2"/>
        <v>95.670578930496973</v>
      </c>
      <c r="U17" s="61">
        <f t="shared" si="9"/>
        <v>0</v>
      </c>
      <c r="V17" s="64">
        <f t="shared" si="14"/>
        <v>0</v>
      </c>
      <c r="W17" s="64">
        <f t="shared" si="10"/>
        <v>2.4000000000000007E-2</v>
      </c>
      <c r="X17" s="74">
        <f t="shared" si="11"/>
        <v>8.703250164490731E-3</v>
      </c>
      <c r="Y17" s="64">
        <f t="shared" si="12"/>
        <v>1.5934891626663583</v>
      </c>
      <c r="Z17" s="64">
        <f t="shared" si="13"/>
        <v>1.5934891626663583</v>
      </c>
      <c r="AB17" s="70">
        <f t="shared" si="6"/>
        <v>6.8400000000000007</v>
      </c>
    </row>
    <row r="18" spans="1:28" s="40" customFormat="1" ht="20.25" customHeight="1" x14ac:dyDescent="0.2">
      <c r="A18" s="35">
        <f t="shared" si="7"/>
        <v>13</v>
      </c>
      <c r="B18" s="24">
        <v>41927</v>
      </c>
      <c r="C18" s="25">
        <v>0.5541666666666667</v>
      </c>
      <c r="D18" s="26">
        <v>68.7</v>
      </c>
      <c r="E18" s="27">
        <v>68</v>
      </c>
      <c r="F18" s="36">
        <v>0</v>
      </c>
      <c r="G18" s="29">
        <v>1</v>
      </c>
      <c r="H18" s="37"/>
      <c r="I18" s="31"/>
      <c r="J18" s="31"/>
      <c r="K18" s="32"/>
      <c r="L18" s="27"/>
      <c r="M18" s="38"/>
      <c r="N18" s="39"/>
      <c r="O18" s="61">
        <f t="shared" si="3"/>
        <v>156.00000000558794</v>
      </c>
      <c r="P18" s="64">
        <f t="shared" si="8"/>
        <v>141.58333333331393</v>
      </c>
      <c r="Q18" s="61">
        <f t="shared" si="0"/>
        <v>0</v>
      </c>
      <c r="R18" s="62">
        <f t="shared" si="1"/>
        <v>4059</v>
      </c>
      <c r="S18" s="63">
        <f t="shared" si="4"/>
        <v>0</v>
      </c>
      <c r="T18" s="73">
        <f t="shared" si="2"/>
        <v>95.670578930496973</v>
      </c>
      <c r="U18" s="61">
        <f t="shared" si="9"/>
        <v>0</v>
      </c>
      <c r="V18" s="64">
        <f t="shared" si="14"/>
        <v>0</v>
      </c>
      <c r="W18" s="64">
        <f t="shared" si="10"/>
        <v>2.5000000000000008E-2</v>
      </c>
      <c r="X18" s="74">
        <f t="shared" si="11"/>
        <v>8.7591295889668241E-3</v>
      </c>
      <c r="Y18" s="64">
        <f t="shared" si="12"/>
        <v>1.646628734897021</v>
      </c>
      <c r="Z18" s="64">
        <f t="shared" si="13"/>
        <v>1.646628734897021</v>
      </c>
      <c r="AB18" s="70">
        <f t="shared" si="6"/>
        <v>6.8</v>
      </c>
    </row>
    <row r="19" spans="1:28" s="40" customFormat="1" ht="20.25" customHeight="1" x14ac:dyDescent="0.2">
      <c r="A19" s="35">
        <f t="shared" si="7"/>
        <v>14</v>
      </c>
      <c r="B19" s="24">
        <v>41927</v>
      </c>
      <c r="C19" s="25">
        <v>0.60555555555555551</v>
      </c>
      <c r="D19" s="26">
        <v>68.2</v>
      </c>
      <c r="E19" s="27">
        <v>67.3</v>
      </c>
      <c r="F19" s="36">
        <v>0</v>
      </c>
      <c r="G19" s="29">
        <v>1</v>
      </c>
      <c r="H19" s="37"/>
      <c r="I19" s="31"/>
      <c r="J19" s="31"/>
      <c r="K19" s="32"/>
      <c r="L19" s="27"/>
      <c r="M19" s="38"/>
      <c r="N19" s="39"/>
      <c r="O19" s="61">
        <f t="shared" si="3"/>
        <v>74.000000000232831</v>
      </c>
      <c r="P19" s="64">
        <f t="shared" si="8"/>
        <v>142.81666666665114</v>
      </c>
      <c r="Q19" s="61">
        <f t="shared" si="0"/>
        <v>0</v>
      </c>
      <c r="R19" s="62">
        <f t="shared" si="1"/>
        <v>4059</v>
      </c>
      <c r="S19" s="63">
        <f t="shared" si="4"/>
        <v>0</v>
      </c>
      <c r="T19" s="73">
        <f t="shared" si="2"/>
        <v>95.670578930496973</v>
      </c>
      <c r="U19" s="61">
        <f t="shared" si="9"/>
        <v>0</v>
      </c>
      <c r="V19" s="64">
        <f t="shared" si="14"/>
        <v>0</v>
      </c>
      <c r="W19" s="64">
        <f t="shared" si="10"/>
        <v>2.6000000000000009E-2</v>
      </c>
      <c r="X19" s="74">
        <f t="shared" si="11"/>
        <v>8.8577832697178047E-3</v>
      </c>
      <c r="Y19" s="64">
        <f t="shared" si="12"/>
        <v>1.6924718126527845</v>
      </c>
      <c r="Z19" s="64">
        <f t="shared" si="13"/>
        <v>1.6924718126527845</v>
      </c>
      <c r="AB19" s="70">
        <f t="shared" si="6"/>
        <v>6.7299999999999995</v>
      </c>
    </row>
    <row r="20" spans="1:28" s="40" customFormat="1" ht="20.25" customHeight="1" x14ac:dyDescent="0.2">
      <c r="A20" s="35">
        <f t="shared" si="7"/>
        <v>15</v>
      </c>
      <c r="B20" s="24">
        <v>41928</v>
      </c>
      <c r="C20" s="25">
        <v>0.5805555555555556</v>
      </c>
      <c r="D20" s="26">
        <v>67.400000000000006</v>
      </c>
      <c r="E20" s="27">
        <v>66.7</v>
      </c>
      <c r="F20" s="36">
        <v>0</v>
      </c>
      <c r="G20" s="29">
        <v>1</v>
      </c>
      <c r="H20" s="37"/>
      <c r="I20" s="31"/>
      <c r="J20" s="31"/>
      <c r="K20" s="32"/>
      <c r="L20" s="27"/>
      <c r="M20" s="38"/>
      <c r="N20" s="39"/>
      <c r="O20" s="61">
        <f t="shared" si="3"/>
        <v>1403.9999999979045</v>
      </c>
      <c r="P20" s="64">
        <f t="shared" si="8"/>
        <v>166.21666666661622</v>
      </c>
      <c r="Q20" s="61">
        <f t="shared" si="0"/>
        <v>0</v>
      </c>
      <c r="R20" s="62">
        <f t="shared" si="1"/>
        <v>4059</v>
      </c>
      <c r="S20" s="63">
        <f t="shared" si="4"/>
        <v>0</v>
      </c>
      <c r="T20" s="73">
        <f t="shared" si="2"/>
        <v>95.670578930496973</v>
      </c>
      <c r="U20" s="61">
        <f t="shared" si="9"/>
        <v>0</v>
      </c>
      <c r="V20" s="64">
        <f t="shared" si="14"/>
        <v>0</v>
      </c>
      <c r="W20" s="64">
        <f t="shared" si="10"/>
        <v>2.700000000000001E-2</v>
      </c>
      <c r="X20" s="74">
        <f t="shared" si="11"/>
        <v>8.9432274650342019E-3</v>
      </c>
      <c r="Y20" s="64">
        <f t="shared" si="12"/>
        <v>1.7432283787275755</v>
      </c>
      <c r="Z20" s="64">
        <f t="shared" si="13"/>
        <v>1.7432283787275755</v>
      </c>
      <c r="AB20" s="70">
        <f t="shared" si="6"/>
        <v>6.67</v>
      </c>
    </row>
    <row r="21" spans="1:28" s="40" customFormat="1" ht="20.25" customHeight="1" x14ac:dyDescent="0.2">
      <c r="A21" s="35">
        <f t="shared" si="7"/>
        <v>16</v>
      </c>
      <c r="B21" s="24">
        <v>41928</v>
      </c>
      <c r="C21" s="71">
        <v>0.69236111111111109</v>
      </c>
      <c r="D21" s="26">
        <v>66.8</v>
      </c>
      <c r="E21" s="27">
        <v>66.099999999999994</v>
      </c>
      <c r="F21" s="36">
        <v>0</v>
      </c>
      <c r="G21" s="29">
        <v>1</v>
      </c>
      <c r="H21" s="37"/>
      <c r="I21" s="31"/>
      <c r="J21" s="31"/>
      <c r="K21" s="32"/>
      <c r="L21" s="27"/>
      <c r="M21" s="38"/>
      <c r="N21" s="39"/>
      <c r="O21" s="61">
        <f t="shared" ref="O21:O28" si="15">((B21 +C21) - (B20 + C20)) * 24 * 60</f>
        <v>161.00000000093132</v>
      </c>
      <c r="P21" s="64">
        <f t="shared" ref="P21:P28" si="16">P20+O21/60</f>
        <v>168.89999999996508</v>
      </c>
      <c r="Q21" s="61">
        <f t="shared" ref="Q21:Q28" si="17">F21*$F$2/1000*273/(273+L21)</f>
        <v>0</v>
      </c>
      <c r="R21" s="62">
        <f t="shared" ref="R21:R28" si="18">$N$2-K21</f>
        <v>4059</v>
      </c>
      <c r="S21" s="63">
        <f t="shared" ref="S21:S28" si="19">IF(I21=J21,0,R21*(J21-I21))*273/(273+L21)</f>
        <v>0</v>
      </c>
      <c r="T21" s="73">
        <f t="shared" si="2"/>
        <v>95.670578930496973</v>
      </c>
      <c r="U21" s="61">
        <f t="shared" ref="U21:U28" si="20">(S21+Q21)*T21/100</f>
        <v>0</v>
      </c>
      <c r="V21" s="64">
        <f t="shared" ref="V21:V28" si="21">V20+U21/1000</f>
        <v>0</v>
      </c>
      <c r="W21" s="64">
        <f t="shared" ref="W21:W28" si="22">W20+(G21+K21)/1000</f>
        <v>2.8000000000000011E-2</v>
      </c>
      <c r="X21" s="74">
        <f t="shared" si="11"/>
        <v>9.0294958745237158E-3</v>
      </c>
      <c r="Y21" s="64">
        <f t="shared" si="12"/>
        <v>1.7919208399823843</v>
      </c>
      <c r="Z21" s="64">
        <f t="shared" ref="Z21:Z28" si="23">V21+Y21</f>
        <v>1.7919208399823843</v>
      </c>
      <c r="AB21" s="70">
        <f t="shared" si="6"/>
        <v>6.6099999999999994</v>
      </c>
    </row>
    <row r="22" spans="1:28" ht="20.25" customHeight="1" x14ac:dyDescent="0.2">
      <c r="A22" s="35">
        <f t="shared" si="7"/>
        <v>17</v>
      </c>
      <c r="B22" s="24">
        <v>41928</v>
      </c>
      <c r="C22" s="71">
        <v>0.71319444444444446</v>
      </c>
      <c r="D22" s="26">
        <v>66.2</v>
      </c>
      <c r="E22" s="27">
        <v>65.3</v>
      </c>
      <c r="F22" s="36">
        <v>0</v>
      </c>
      <c r="G22" s="29">
        <v>0.5</v>
      </c>
      <c r="H22" s="37"/>
      <c r="I22" s="31"/>
      <c r="J22" s="31"/>
      <c r="K22" s="32"/>
      <c r="L22" s="27"/>
      <c r="M22" s="38"/>
      <c r="N22" s="39"/>
      <c r="O22" s="61">
        <f t="shared" si="15"/>
        <v>29.999999993015081</v>
      </c>
      <c r="P22" s="64">
        <f t="shared" si="16"/>
        <v>169.39999999984866</v>
      </c>
      <c r="Q22" s="61">
        <f t="shared" si="17"/>
        <v>0</v>
      </c>
      <c r="R22" s="62">
        <f t="shared" si="18"/>
        <v>4059</v>
      </c>
      <c r="S22" s="63">
        <f t="shared" si="19"/>
        <v>0</v>
      </c>
      <c r="T22" s="73">
        <f t="shared" si="2"/>
        <v>95.670578930496973</v>
      </c>
      <c r="U22" s="61">
        <f t="shared" si="20"/>
        <v>0</v>
      </c>
      <c r="V22" s="64">
        <f t="shared" si="21"/>
        <v>0</v>
      </c>
      <c r="W22" s="64">
        <f t="shared" si="22"/>
        <v>2.8500000000000011E-2</v>
      </c>
      <c r="X22" s="74">
        <f t="shared" si="11"/>
        <v>9.1458162841824425E-3</v>
      </c>
      <c r="Y22" s="64">
        <f t="shared" si="12"/>
        <v>1.8003652678423068</v>
      </c>
      <c r="Z22" s="64">
        <f t="shared" si="23"/>
        <v>1.8003652678423068</v>
      </c>
      <c r="AB22" s="70">
        <f t="shared" si="6"/>
        <v>6.5299999999999994</v>
      </c>
    </row>
    <row r="23" spans="1:28" ht="20.25" customHeight="1" x14ac:dyDescent="0.2">
      <c r="A23" s="35">
        <f t="shared" si="7"/>
        <v>18</v>
      </c>
      <c r="B23" s="24">
        <v>41929</v>
      </c>
      <c r="C23" s="71">
        <v>0.625</v>
      </c>
      <c r="D23" s="26">
        <v>65.5</v>
      </c>
      <c r="E23" s="27">
        <v>64.8</v>
      </c>
      <c r="F23" s="36">
        <v>0</v>
      </c>
      <c r="G23" s="29">
        <v>2</v>
      </c>
      <c r="H23" s="37"/>
      <c r="I23" s="31"/>
      <c r="J23" s="31"/>
      <c r="K23" s="32"/>
      <c r="L23" s="27"/>
      <c r="M23" s="38"/>
      <c r="N23" s="39"/>
      <c r="O23" s="61">
        <f t="shared" si="15"/>
        <v>1313.0000000051223</v>
      </c>
      <c r="P23" s="64">
        <f t="shared" si="16"/>
        <v>191.28333333326736</v>
      </c>
      <c r="Q23" s="61">
        <f t="shared" si="17"/>
        <v>0</v>
      </c>
      <c r="R23" s="62">
        <f t="shared" si="18"/>
        <v>4059</v>
      </c>
      <c r="S23" s="63">
        <f t="shared" si="19"/>
        <v>0</v>
      </c>
      <c r="T23" s="73">
        <f t="shared" si="2"/>
        <v>95.670578930496973</v>
      </c>
      <c r="U23" s="61">
        <f t="shared" si="20"/>
        <v>0</v>
      </c>
      <c r="V23" s="64">
        <f t="shared" si="21"/>
        <v>0</v>
      </c>
      <c r="W23" s="64">
        <f t="shared" si="22"/>
        <v>3.0500000000000013E-2</v>
      </c>
      <c r="X23" s="74">
        <f t="shared" si="11"/>
        <v>9.2192762625833719E-3</v>
      </c>
      <c r="Y23" s="64">
        <f t="shared" si="12"/>
        <v>1.9153884517566546</v>
      </c>
      <c r="Z23" s="64">
        <f t="shared" si="23"/>
        <v>1.9153884517566546</v>
      </c>
      <c r="AB23" s="70">
        <f t="shared" si="6"/>
        <v>6.4799999999999995</v>
      </c>
    </row>
    <row r="24" spans="1:28" ht="20.25" customHeight="1" x14ac:dyDescent="0.2">
      <c r="A24" s="35">
        <f t="shared" si="7"/>
        <v>19</v>
      </c>
      <c r="B24" s="24">
        <v>41929</v>
      </c>
      <c r="C24" s="71">
        <v>0.70138888888888884</v>
      </c>
      <c r="D24" s="26">
        <v>64.900000000000006</v>
      </c>
      <c r="E24" s="27">
        <v>64.099999999999994</v>
      </c>
      <c r="F24" s="36">
        <v>0</v>
      </c>
      <c r="G24" s="29">
        <v>1</v>
      </c>
      <c r="H24" s="37"/>
      <c r="I24" s="31"/>
      <c r="J24" s="31"/>
      <c r="K24" s="32"/>
      <c r="L24" s="27"/>
      <c r="M24" s="38"/>
      <c r="N24" s="39"/>
      <c r="O24" s="61">
        <f t="shared" si="15"/>
        <v>110.00000000232831</v>
      </c>
      <c r="P24" s="64">
        <f t="shared" si="16"/>
        <v>193.1166666666395</v>
      </c>
      <c r="Q24" s="61">
        <f t="shared" si="17"/>
        <v>0</v>
      </c>
      <c r="R24" s="62">
        <f t="shared" si="18"/>
        <v>4059</v>
      </c>
      <c r="S24" s="63">
        <f t="shared" si="19"/>
        <v>0</v>
      </c>
      <c r="T24" s="73">
        <f t="shared" si="2"/>
        <v>95.670578930496973</v>
      </c>
      <c r="U24" s="61">
        <f t="shared" si="20"/>
        <v>0</v>
      </c>
      <c r="V24" s="64">
        <f t="shared" si="21"/>
        <v>0</v>
      </c>
      <c r="W24" s="64">
        <f t="shared" si="22"/>
        <v>3.1500000000000014E-2</v>
      </c>
      <c r="X24" s="74">
        <f t="shared" si="11"/>
        <v>9.3231125545260845E-3</v>
      </c>
      <c r="Y24" s="64">
        <f t="shared" si="12"/>
        <v>1.9554016419533715</v>
      </c>
      <c r="Z24" s="64">
        <f t="shared" si="23"/>
        <v>1.9554016419533715</v>
      </c>
      <c r="AB24" s="70">
        <f t="shared" si="6"/>
        <v>6.4099999999999993</v>
      </c>
    </row>
    <row r="25" spans="1:28" ht="20.25" customHeight="1" x14ac:dyDescent="0.2">
      <c r="A25" s="35">
        <f t="shared" si="7"/>
        <v>20</v>
      </c>
      <c r="B25" s="24">
        <v>41929</v>
      </c>
      <c r="C25" s="71">
        <v>0.71944444444444444</v>
      </c>
      <c r="D25" s="26">
        <v>64.2</v>
      </c>
      <c r="E25" s="27">
        <v>63.5</v>
      </c>
      <c r="F25" s="36">
        <v>0</v>
      </c>
      <c r="G25" s="29">
        <v>1</v>
      </c>
      <c r="H25" s="37"/>
      <c r="I25" s="31"/>
      <c r="J25" s="31"/>
      <c r="K25" s="32"/>
      <c r="L25" s="27"/>
      <c r="M25" s="38"/>
      <c r="N25" s="39"/>
      <c r="O25" s="61">
        <f t="shared" si="15"/>
        <v>26.000000000931323</v>
      </c>
      <c r="P25" s="64">
        <f t="shared" si="16"/>
        <v>193.54999999998836</v>
      </c>
      <c r="Q25" s="61">
        <f t="shared" si="17"/>
        <v>0</v>
      </c>
      <c r="R25" s="62">
        <f t="shared" si="18"/>
        <v>4059</v>
      </c>
      <c r="S25" s="63">
        <f t="shared" si="19"/>
        <v>0</v>
      </c>
      <c r="T25" s="73">
        <f t="shared" si="2"/>
        <v>95.670578930496973</v>
      </c>
      <c r="U25" s="61">
        <f t="shared" si="20"/>
        <v>0</v>
      </c>
      <c r="V25" s="64">
        <f t="shared" si="21"/>
        <v>0</v>
      </c>
      <c r="W25" s="64">
        <f t="shared" si="22"/>
        <v>3.2500000000000015E-2</v>
      </c>
      <c r="X25" s="74">
        <f t="shared" si="11"/>
        <v>9.4130454221306725E-3</v>
      </c>
      <c r="Y25" s="64">
        <f t="shared" si="12"/>
        <v>1.9999449762974899</v>
      </c>
      <c r="Z25" s="64">
        <f t="shared" si="23"/>
        <v>1.9999449762974899</v>
      </c>
      <c r="AB25" s="70">
        <f t="shared" si="6"/>
        <v>6.35</v>
      </c>
    </row>
    <row r="26" spans="1:28" ht="20.25" customHeight="1" x14ac:dyDescent="0.2">
      <c r="A26" s="35">
        <f t="shared" si="7"/>
        <v>21</v>
      </c>
      <c r="B26" s="24">
        <v>41929</v>
      </c>
      <c r="C26" s="71">
        <v>0.7416666666666667</v>
      </c>
      <c r="D26" s="26">
        <v>63.5</v>
      </c>
      <c r="E26" s="27">
        <v>62.7</v>
      </c>
      <c r="F26" s="36">
        <v>0</v>
      </c>
      <c r="G26" s="29">
        <v>0.5</v>
      </c>
      <c r="H26" s="37"/>
      <c r="I26" s="31"/>
      <c r="J26" s="31"/>
      <c r="K26" s="32"/>
      <c r="L26" s="27"/>
      <c r="M26" s="38"/>
      <c r="N26" s="39"/>
      <c r="O26" s="61">
        <f t="shared" si="15"/>
        <v>31.999999999534339</v>
      </c>
      <c r="P26" s="64">
        <f t="shared" si="16"/>
        <v>194.08333333331393</v>
      </c>
      <c r="Q26" s="61">
        <f t="shared" si="17"/>
        <v>0</v>
      </c>
      <c r="R26" s="62">
        <f t="shared" si="18"/>
        <v>4059</v>
      </c>
      <c r="S26" s="63">
        <f t="shared" si="19"/>
        <v>0</v>
      </c>
      <c r="T26" s="73">
        <f t="shared" si="2"/>
        <v>95.670578930496973</v>
      </c>
      <c r="U26" s="61">
        <f t="shared" si="20"/>
        <v>0</v>
      </c>
      <c r="V26" s="64">
        <f t="shared" si="21"/>
        <v>0</v>
      </c>
      <c r="W26" s="64">
        <f t="shared" si="22"/>
        <v>3.3000000000000015E-2</v>
      </c>
      <c r="X26" s="74">
        <f t="shared" si="11"/>
        <v>9.5343068208680881E-3</v>
      </c>
      <c r="Y26" s="64">
        <f t="shared" si="12"/>
        <v>2.0037013082823916</v>
      </c>
      <c r="Z26" s="64">
        <f t="shared" si="23"/>
        <v>2.0037013082823916</v>
      </c>
      <c r="AB26" s="70">
        <f t="shared" si="6"/>
        <v>6.2700000000000005</v>
      </c>
    </row>
    <row r="27" spans="1:28" ht="20.25" customHeight="1" x14ac:dyDescent="0.2">
      <c r="A27" s="35">
        <f t="shared" si="7"/>
        <v>22</v>
      </c>
      <c r="B27" s="24">
        <v>41930</v>
      </c>
      <c r="C27" s="71">
        <v>0.40833333333333338</v>
      </c>
      <c r="D27" s="26">
        <v>62.8</v>
      </c>
      <c r="E27" s="27">
        <v>62.1</v>
      </c>
      <c r="F27" s="36">
        <v>0</v>
      </c>
      <c r="G27" s="29">
        <v>0.5</v>
      </c>
      <c r="H27" s="37"/>
      <c r="I27" s="31"/>
      <c r="J27" s="31"/>
      <c r="K27" s="32"/>
      <c r="L27" s="27"/>
      <c r="M27" s="38"/>
      <c r="N27" s="39"/>
      <c r="O27" s="61">
        <f t="shared" si="15"/>
        <v>959.99999999650754</v>
      </c>
      <c r="P27" s="64">
        <f t="shared" si="16"/>
        <v>210.08333333325572</v>
      </c>
      <c r="Q27" s="61">
        <f t="shared" si="17"/>
        <v>0</v>
      </c>
      <c r="R27" s="62">
        <f t="shared" si="18"/>
        <v>4059</v>
      </c>
      <c r="S27" s="63">
        <f t="shared" si="19"/>
        <v>0</v>
      </c>
      <c r="T27" s="73">
        <f t="shared" si="2"/>
        <v>95.670578930496973</v>
      </c>
      <c r="U27" s="61">
        <f t="shared" si="20"/>
        <v>0</v>
      </c>
      <c r="V27" s="64">
        <f t="shared" si="21"/>
        <v>0</v>
      </c>
      <c r="W27" s="64">
        <f t="shared" si="22"/>
        <v>3.3500000000000016E-2</v>
      </c>
      <c r="X27" s="74">
        <f t="shared" si="11"/>
        <v>9.6262769164781013E-3</v>
      </c>
      <c r="Y27" s="64">
        <f t="shared" si="12"/>
        <v>2.0167804695464984</v>
      </c>
      <c r="Z27" s="64">
        <f t="shared" si="23"/>
        <v>2.0167804695464984</v>
      </c>
      <c r="AB27" s="70">
        <f t="shared" si="6"/>
        <v>6.21</v>
      </c>
    </row>
    <row r="28" spans="1:28" ht="20.25" customHeight="1" x14ac:dyDescent="0.2">
      <c r="A28" s="35">
        <f t="shared" si="7"/>
        <v>23</v>
      </c>
      <c r="B28" s="24">
        <v>41930</v>
      </c>
      <c r="C28" s="71">
        <v>0.625</v>
      </c>
      <c r="D28" s="26">
        <v>62.3</v>
      </c>
      <c r="E28" s="27">
        <v>61.4</v>
      </c>
      <c r="F28" s="36">
        <v>0</v>
      </c>
      <c r="G28" s="29">
        <v>0.5</v>
      </c>
      <c r="H28" s="37"/>
      <c r="I28" s="31"/>
      <c r="J28" s="31"/>
      <c r="K28" s="32"/>
      <c r="L28" s="27"/>
      <c r="M28" s="38"/>
      <c r="N28" s="39"/>
      <c r="O28" s="61">
        <f t="shared" si="15"/>
        <v>312.00000000069849</v>
      </c>
      <c r="P28" s="64">
        <f t="shared" si="16"/>
        <v>215.28333333326736</v>
      </c>
      <c r="Q28" s="61">
        <f t="shared" si="17"/>
        <v>0</v>
      </c>
      <c r="R28" s="62">
        <f t="shared" si="18"/>
        <v>4059</v>
      </c>
      <c r="S28" s="63">
        <f t="shared" si="19"/>
        <v>0</v>
      </c>
      <c r="T28" s="73">
        <f t="shared" si="2"/>
        <v>95.670578930496973</v>
      </c>
      <c r="U28" s="61">
        <f t="shared" si="20"/>
        <v>0</v>
      </c>
      <c r="V28" s="64">
        <f t="shared" si="21"/>
        <v>0</v>
      </c>
      <c r="W28" s="64">
        <f t="shared" si="22"/>
        <v>3.4000000000000016E-2</v>
      </c>
      <c r="X28" s="74">
        <f t="shared" si="11"/>
        <v>9.7346972383939891E-3</v>
      </c>
      <c r="Y28" s="64">
        <f t="shared" si="12"/>
        <v>2.0232744783709378</v>
      </c>
      <c r="Z28" s="64">
        <f t="shared" si="23"/>
        <v>2.0232744783709378</v>
      </c>
      <c r="AB28" s="70">
        <f t="shared" si="6"/>
        <v>6.14</v>
      </c>
    </row>
    <row r="29" spans="1:28" ht="20.25" customHeight="1" x14ac:dyDescent="0.2">
      <c r="A29" s="35">
        <f t="shared" si="7"/>
        <v>24</v>
      </c>
      <c r="B29" s="24">
        <v>41930</v>
      </c>
      <c r="C29" s="71">
        <v>0.65416666666666667</v>
      </c>
      <c r="D29" s="26">
        <v>61.5</v>
      </c>
      <c r="E29" s="27">
        <v>60.7</v>
      </c>
      <c r="F29" s="36">
        <v>0</v>
      </c>
      <c r="G29" s="29">
        <v>0.5</v>
      </c>
      <c r="H29" s="37"/>
      <c r="I29" s="31"/>
      <c r="J29" s="31"/>
      <c r="K29" s="32"/>
      <c r="L29" s="27"/>
      <c r="M29" s="38"/>
      <c r="N29" s="39"/>
      <c r="O29" s="61">
        <f t="shared" ref="O29:O92" si="24">((B29 +C29) - (B28 + C28)) * 24 * 60</f>
        <v>42.000000000698492</v>
      </c>
      <c r="P29" s="64">
        <f t="shared" ref="P29:P92" si="25">P28+O29/60</f>
        <v>215.98333333327901</v>
      </c>
      <c r="Q29" s="61">
        <f t="shared" ref="Q29:Q92" si="26">F29*$F$2/1000*273/(273+L29)</f>
        <v>0</v>
      </c>
      <c r="R29" s="62">
        <f t="shared" ref="R29:R92" si="27">$N$2-K29</f>
        <v>4059</v>
      </c>
      <c r="S29" s="63">
        <f t="shared" ref="S29:S92" si="28">IF(I29=J29,0,R29*(J29-I29))*273/(273+L29)</f>
        <v>0</v>
      </c>
      <c r="T29" s="73">
        <f t="shared" si="2"/>
        <v>95.670578930496973</v>
      </c>
      <c r="U29" s="61">
        <f t="shared" ref="U29:U92" si="29">(S29+Q29)*T29/100</f>
        <v>0</v>
      </c>
      <c r="V29" s="64">
        <f t="shared" ref="V29:V92" si="30">V28+U29/1000</f>
        <v>0</v>
      </c>
      <c r="W29" s="64">
        <f t="shared" ref="W29:W92" si="31">W28+(G29+K29)/1000</f>
        <v>3.4500000000000017E-2</v>
      </c>
      <c r="X29" s="74">
        <f t="shared" si="11"/>
        <v>9.8443386934962927E-3</v>
      </c>
      <c r="Y29" s="64">
        <f t="shared" si="12"/>
        <v>2.0300197806681379</v>
      </c>
      <c r="Z29" s="64">
        <f t="shared" ref="Z29:Z92" si="32">V29+Y29</f>
        <v>2.0300197806681379</v>
      </c>
      <c r="AB29" s="70">
        <f t="shared" ref="AB29:AB92" si="33">E29/10</f>
        <v>6.07</v>
      </c>
    </row>
    <row r="30" spans="1:28" ht="20.25" customHeight="1" x14ac:dyDescent="0.2">
      <c r="A30" s="35">
        <f t="shared" si="7"/>
        <v>25</v>
      </c>
      <c r="B30" s="24">
        <v>41930</v>
      </c>
      <c r="C30" s="71">
        <v>0.67222222222222217</v>
      </c>
      <c r="D30" s="26">
        <v>60.8</v>
      </c>
      <c r="E30" s="27">
        <v>59.9</v>
      </c>
      <c r="F30" s="36">
        <v>0</v>
      </c>
      <c r="G30" s="29">
        <v>0</v>
      </c>
      <c r="H30" s="37"/>
      <c r="I30" s="31"/>
      <c r="J30" s="31"/>
      <c r="K30" s="32"/>
      <c r="L30" s="27"/>
      <c r="M30" s="38"/>
      <c r="N30" s="39"/>
      <c r="O30" s="61">
        <f t="shared" si="24"/>
        <v>26.000000000931323</v>
      </c>
      <c r="P30" s="64">
        <f t="shared" si="25"/>
        <v>216.41666666662786</v>
      </c>
      <c r="Q30" s="61">
        <f t="shared" si="26"/>
        <v>0</v>
      </c>
      <c r="R30" s="62">
        <f t="shared" si="27"/>
        <v>4059</v>
      </c>
      <c r="S30" s="63">
        <f t="shared" si="28"/>
        <v>0</v>
      </c>
      <c r="T30" s="73">
        <f t="shared" si="2"/>
        <v>95.670578930496973</v>
      </c>
      <c r="U30" s="61">
        <f t="shared" si="29"/>
        <v>0</v>
      </c>
      <c r="V30" s="64">
        <f t="shared" si="30"/>
        <v>0</v>
      </c>
      <c r="W30" s="64">
        <f t="shared" si="31"/>
        <v>3.4500000000000017E-2</v>
      </c>
      <c r="X30" s="74">
        <f t="shared" si="11"/>
        <v>9.9711561288835342E-3</v>
      </c>
      <c r="Y30" s="64">
        <f t="shared" si="12"/>
        <v>2.0026978858648627</v>
      </c>
      <c r="Z30" s="64">
        <f t="shared" si="32"/>
        <v>2.0026978858648627</v>
      </c>
      <c r="AB30" s="70">
        <f t="shared" si="33"/>
        <v>5.99</v>
      </c>
    </row>
    <row r="31" spans="1:28" ht="20.25" customHeight="1" x14ac:dyDescent="0.2">
      <c r="A31" s="35">
        <f t="shared" si="7"/>
        <v>26</v>
      </c>
      <c r="B31" s="24">
        <v>41930</v>
      </c>
      <c r="C31" s="71">
        <v>0.68194444444444446</v>
      </c>
      <c r="D31" s="26">
        <v>60</v>
      </c>
      <c r="E31" s="27">
        <v>59.1</v>
      </c>
      <c r="F31" s="36">
        <v>0</v>
      </c>
      <c r="G31" s="29">
        <v>0.5</v>
      </c>
      <c r="H31" s="37"/>
      <c r="I31" s="31"/>
      <c r="J31" s="31"/>
      <c r="K31" s="32"/>
      <c r="L31" s="27"/>
      <c r="M31" s="38"/>
      <c r="N31" s="39"/>
      <c r="O31" s="61">
        <f t="shared" si="24"/>
        <v>13.999999993247911</v>
      </c>
      <c r="P31" s="64">
        <f t="shared" si="25"/>
        <v>216.64999999984866</v>
      </c>
      <c r="Q31" s="61">
        <f t="shared" si="26"/>
        <v>0</v>
      </c>
      <c r="R31" s="62">
        <f t="shared" si="27"/>
        <v>4059</v>
      </c>
      <c r="S31" s="63">
        <f t="shared" si="28"/>
        <v>0</v>
      </c>
      <c r="T31" s="73">
        <f t="shared" si="2"/>
        <v>95.670578930496973</v>
      </c>
      <c r="U31" s="61">
        <f t="shared" si="29"/>
        <v>0</v>
      </c>
      <c r="V31" s="64">
        <f t="shared" si="30"/>
        <v>0</v>
      </c>
      <c r="W31" s="64">
        <f t="shared" si="31"/>
        <v>3.5000000000000017E-2</v>
      </c>
      <c r="X31" s="74">
        <f t="shared" si="11"/>
        <v>1.0099607260796152E-2</v>
      </c>
      <c r="Y31" s="64">
        <f t="shared" si="12"/>
        <v>2.0050449423162355</v>
      </c>
      <c r="Z31" s="64">
        <f t="shared" si="32"/>
        <v>2.0050449423162355</v>
      </c>
      <c r="AB31" s="70">
        <f t="shared" si="33"/>
        <v>5.91</v>
      </c>
    </row>
    <row r="32" spans="1:28" ht="20.25" customHeight="1" x14ac:dyDescent="0.2">
      <c r="A32" s="35">
        <f t="shared" si="7"/>
        <v>27</v>
      </c>
      <c r="B32" s="24">
        <v>41930</v>
      </c>
      <c r="C32" s="71">
        <v>0.68958333333333333</v>
      </c>
      <c r="D32" s="26">
        <v>59.2</v>
      </c>
      <c r="E32" s="27">
        <v>58.4</v>
      </c>
      <c r="F32" s="36">
        <v>0</v>
      </c>
      <c r="G32" s="29">
        <v>0</v>
      </c>
      <c r="H32" s="37"/>
      <c r="I32" s="31"/>
      <c r="J32" s="31"/>
      <c r="K32" s="32"/>
      <c r="L32" s="27"/>
      <c r="M32" s="38"/>
      <c r="N32" s="39"/>
      <c r="O32" s="61">
        <f t="shared" si="24"/>
        <v>11.000000004423782</v>
      </c>
      <c r="P32" s="64">
        <f t="shared" si="25"/>
        <v>216.83333333325572</v>
      </c>
      <c r="Q32" s="61">
        <f t="shared" si="26"/>
        <v>0</v>
      </c>
      <c r="R32" s="62">
        <f t="shared" si="27"/>
        <v>4059</v>
      </c>
      <c r="S32" s="63">
        <f t="shared" si="28"/>
        <v>0</v>
      </c>
      <c r="T32" s="73">
        <f t="shared" si="2"/>
        <v>95.670578930496973</v>
      </c>
      <c r="U32" s="61">
        <f t="shared" si="29"/>
        <v>0</v>
      </c>
      <c r="V32" s="64">
        <f t="shared" si="30"/>
        <v>0</v>
      </c>
      <c r="W32" s="64">
        <f t="shared" si="31"/>
        <v>3.5000000000000017E-2</v>
      </c>
      <c r="X32" s="74">
        <f t="shared" si="11"/>
        <v>1.0213358680991136E-2</v>
      </c>
      <c r="Y32" s="64">
        <f t="shared" si="12"/>
        <v>1.982527033415846</v>
      </c>
      <c r="Z32" s="64">
        <f t="shared" si="32"/>
        <v>1.982527033415846</v>
      </c>
      <c r="AB32" s="70">
        <f t="shared" si="33"/>
        <v>5.84</v>
      </c>
    </row>
    <row r="33" spans="1:28" ht="20.25" customHeight="1" x14ac:dyDescent="0.2">
      <c r="A33" s="35">
        <f t="shared" si="7"/>
        <v>28</v>
      </c>
      <c r="B33" s="24">
        <v>41930</v>
      </c>
      <c r="C33" s="71">
        <v>0.69652777777777775</v>
      </c>
      <c r="D33" s="26">
        <v>58.5</v>
      </c>
      <c r="E33" s="27">
        <v>57.6</v>
      </c>
      <c r="F33" s="36">
        <v>0</v>
      </c>
      <c r="G33" s="29">
        <v>0</v>
      </c>
      <c r="H33" s="37"/>
      <c r="I33" s="31"/>
      <c r="J33" s="31"/>
      <c r="K33" s="32"/>
      <c r="L33" s="27"/>
      <c r="M33" s="38"/>
      <c r="N33" s="39"/>
      <c r="O33" s="61">
        <f t="shared" si="24"/>
        <v>10.000000001164153</v>
      </c>
      <c r="P33" s="64">
        <f t="shared" si="25"/>
        <v>216.99999999994179</v>
      </c>
      <c r="Q33" s="61">
        <f t="shared" si="26"/>
        <v>0</v>
      </c>
      <c r="R33" s="62">
        <f t="shared" si="27"/>
        <v>4059</v>
      </c>
      <c r="S33" s="63">
        <f t="shared" si="28"/>
        <v>0</v>
      </c>
      <c r="T33" s="73">
        <f t="shared" si="2"/>
        <v>95.670578930496973</v>
      </c>
      <c r="U33" s="61">
        <f t="shared" si="29"/>
        <v>0</v>
      </c>
      <c r="V33" s="64">
        <f t="shared" si="30"/>
        <v>0</v>
      </c>
      <c r="W33" s="64">
        <f t="shared" si="31"/>
        <v>3.5000000000000017E-2</v>
      </c>
      <c r="X33" s="74">
        <f t="shared" si="11"/>
        <v>1.034492993173132E-2</v>
      </c>
      <c r="Y33" s="64">
        <f t="shared" si="12"/>
        <v>1.9548273001953453</v>
      </c>
      <c r="Z33" s="64">
        <f t="shared" si="32"/>
        <v>1.9548273001953453</v>
      </c>
      <c r="AB33" s="70">
        <f t="shared" si="33"/>
        <v>5.76</v>
      </c>
    </row>
    <row r="34" spans="1:28" ht="20.25" customHeight="1" x14ac:dyDescent="0.2">
      <c r="A34" s="35">
        <f t="shared" si="7"/>
        <v>29</v>
      </c>
      <c r="B34" s="24">
        <v>41930</v>
      </c>
      <c r="C34" s="71">
        <v>0.7055555555555556</v>
      </c>
      <c r="D34" s="26">
        <v>57.7</v>
      </c>
      <c r="E34" s="27">
        <v>56.9</v>
      </c>
      <c r="F34" s="36">
        <v>0</v>
      </c>
      <c r="G34" s="29">
        <v>0</v>
      </c>
      <c r="H34" s="37"/>
      <c r="I34" s="31"/>
      <c r="J34" s="31"/>
      <c r="K34" s="32"/>
      <c r="L34" s="27"/>
      <c r="M34" s="38"/>
      <c r="N34" s="39"/>
      <c r="O34" s="61">
        <f t="shared" si="24"/>
        <v>13.000000000465661</v>
      </c>
      <c r="P34" s="64">
        <f t="shared" si="25"/>
        <v>217.21666666661622</v>
      </c>
      <c r="Q34" s="61">
        <f t="shared" si="26"/>
        <v>0</v>
      </c>
      <c r="R34" s="62">
        <f t="shared" si="27"/>
        <v>4059</v>
      </c>
      <c r="S34" s="63">
        <f t="shared" si="28"/>
        <v>0</v>
      </c>
      <c r="T34" s="73">
        <f t="shared" si="2"/>
        <v>95.670578930496973</v>
      </c>
      <c r="U34" s="61">
        <f t="shared" si="29"/>
        <v>0</v>
      </c>
      <c r="V34" s="64">
        <f t="shared" si="30"/>
        <v>0</v>
      </c>
      <c r="W34" s="64">
        <f t="shared" si="31"/>
        <v>3.5000000000000017E-2</v>
      </c>
      <c r="X34" s="74">
        <f t="shared" si="11"/>
        <v>1.0461444410083348E-2</v>
      </c>
      <c r="Y34" s="64">
        <f t="shared" si="12"/>
        <v>1.9323101646274401</v>
      </c>
      <c r="Z34" s="64">
        <f t="shared" si="32"/>
        <v>1.9323101646274401</v>
      </c>
      <c r="AB34" s="70">
        <f t="shared" si="33"/>
        <v>5.6899999999999995</v>
      </c>
    </row>
    <row r="35" spans="1:28" ht="20.25" customHeight="1" x14ac:dyDescent="0.2">
      <c r="A35" s="35">
        <f t="shared" si="7"/>
        <v>30</v>
      </c>
      <c r="B35" s="24">
        <v>41930</v>
      </c>
      <c r="C35" s="71">
        <v>0.71180555555555547</v>
      </c>
      <c r="D35" s="26">
        <v>56.9</v>
      </c>
      <c r="E35" s="27">
        <v>55.8</v>
      </c>
      <c r="F35" s="36">
        <v>0</v>
      </c>
      <c r="G35" s="29">
        <v>0</v>
      </c>
      <c r="H35" s="37"/>
      <c r="I35" s="31"/>
      <c r="J35" s="31"/>
      <c r="K35" s="32"/>
      <c r="L35" s="27"/>
      <c r="M35" s="38"/>
      <c r="N35" s="39"/>
      <c r="O35" s="61">
        <f t="shared" si="24"/>
        <v>8.9999999979045242</v>
      </c>
      <c r="P35" s="64">
        <f t="shared" si="25"/>
        <v>217.3666666665813</v>
      </c>
      <c r="Q35" s="61">
        <f t="shared" si="26"/>
        <v>0</v>
      </c>
      <c r="R35" s="62">
        <f t="shared" si="27"/>
        <v>4059</v>
      </c>
      <c r="S35" s="63">
        <f t="shared" si="28"/>
        <v>0</v>
      </c>
      <c r="T35" s="73">
        <f t="shared" si="2"/>
        <v>95.670578930496973</v>
      </c>
      <c r="U35" s="61">
        <f t="shared" si="29"/>
        <v>0</v>
      </c>
      <c r="V35" s="64">
        <f t="shared" si="30"/>
        <v>0</v>
      </c>
      <c r="W35" s="64">
        <f t="shared" si="31"/>
        <v>3.5000000000000017E-2</v>
      </c>
      <c r="X35" s="74">
        <f t="shared" si="11"/>
        <v>1.0647195647758496E-2</v>
      </c>
      <c r="Y35" s="64">
        <f t="shared" si="12"/>
        <v>1.8918372217812718</v>
      </c>
      <c r="Z35" s="64">
        <f t="shared" si="32"/>
        <v>1.8918372217812718</v>
      </c>
      <c r="AB35" s="70">
        <f t="shared" si="33"/>
        <v>5.58</v>
      </c>
    </row>
    <row r="36" spans="1:28" ht="20.25" customHeight="1" x14ac:dyDescent="0.2">
      <c r="A36" s="35">
        <f t="shared" si="7"/>
        <v>31</v>
      </c>
      <c r="B36" s="24">
        <v>41930</v>
      </c>
      <c r="C36" s="71">
        <v>0.71875</v>
      </c>
      <c r="D36" s="26">
        <v>55.9</v>
      </c>
      <c r="E36" s="27">
        <v>54.9</v>
      </c>
      <c r="F36" s="36">
        <v>0</v>
      </c>
      <c r="G36" s="29">
        <v>0</v>
      </c>
      <c r="H36" s="37"/>
      <c r="I36" s="31"/>
      <c r="J36" s="31"/>
      <c r="K36" s="32"/>
      <c r="L36" s="27"/>
      <c r="M36" s="38"/>
      <c r="N36" s="39"/>
      <c r="O36" s="61">
        <f t="shared" si="24"/>
        <v>10.000000001164153</v>
      </c>
      <c r="P36" s="64">
        <f t="shared" si="25"/>
        <v>217.53333333326736</v>
      </c>
      <c r="Q36" s="61">
        <f t="shared" si="26"/>
        <v>0</v>
      </c>
      <c r="R36" s="62">
        <f t="shared" si="27"/>
        <v>4059</v>
      </c>
      <c r="S36" s="63">
        <f t="shared" si="28"/>
        <v>0</v>
      </c>
      <c r="T36" s="73">
        <f t="shared" si="2"/>
        <v>95.670578930496973</v>
      </c>
      <c r="U36" s="61">
        <f t="shared" si="29"/>
        <v>0</v>
      </c>
      <c r="V36" s="64">
        <f t="shared" si="30"/>
        <v>0</v>
      </c>
      <c r="W36" s="64">
        <f t="shared" si="31"/>
        <v>3.5000000000000017E-2</v>
      </c>
      <c r="X36" s="74">
        <f t="shared" si="11"/>
        <v>1.0801624484187436E-2</v>
      </c>
      <c r="Y36" s="64">
        <f t="shared" si="12"/>
        <v>1.8635360452079157</v>
      </c>
      <c r="Z36" s="64">
        <f t="shared" si="32"/>
        <v>1.8635360452079157</v>
      </c>
      <c r="AB36" s="70">
        <f t="shared" si="33"/>
        <v>5.49</v>
      </c>
    </row>
    <row r="37" spans="1:28" ht="20.25" customHeight="1" x14ac:dyDescent="0.2">
      <c r="A37" s="35">
        <f t="shared" si="7"/>
        <v>32</v>
      </c>
      <c r="B37" s="24">
        <v>41930</v>
      </c>
      <c r="C37" s="71">
        <v>0.72499999999999998</v>
      </c>
      <c r="D37" s="26">
        <v>55</v>
      </c>
      <c r="E37" s="27">
        <v>53.9</v>
      </c>
      <c r="F37" s="36">
        <v>0</v>
      </c>
      <c r="G37" s="29">
        <v>0</v>
      </c>
      <c r="H37" s="37"/>
      <c r="I37" s="31"/>
      <c r="J37" s="31"/>
      <c r="K37" s="32"/>
      <c r="L37" s="27"/>
      <c r="M37" s="38"/>
      <c r="N37" s="39"/>
      <c r="O37" s="61">
        <f t="shared" si="24"/>
        <v>8.9999999979045242</v>
      </c>
      <c r="P37" s="64">
        <f t="shared" si="25"/>
        <v>217.68333333323244</v>
      </c>
      <c r="Q37" s="61">
        <f t="shared" si="26"/>
        <v>0</v>
      </c>
      <c r="R37" s="62">
        <f t="shared" si="27"/>
        <v>4059</v>
      </c>
      <c r="S37" s="63">
        <f t="shared" si="28"/>
        <v>0</v>
      </c>
      <c r="T37" s="73">
        <f t="shared" si="2"/>
        <v>95.670578930496973</v>
      </c>
      <c r="U37" s="61">
        <f t="shared" si="29"/>
        <v>0</v>
      </c>
      <c r="V37" s="64">
        <f t="shared" si="30"/>
        <v>0</v>
      </c>
      <c r="W37" s="64">
        <f t="shared" si="31"/>
        <v>3.5000000000000017E-2</v>
      </c>
      <c r="X37" s="74">
        <f t="shared" si="11"/>
        <v>1.0975840487367666E-2</v>
      </c>
      <c r="Y37" s="64">
        <f t="shared" si="12"/>
        <v>1.829159801259618</v>
      </c>
      <c r="Z37" s="64">
        <f t="shared" si="32"/>
        <v>1.829159801259618</v>
      </c>
      <c r="AB37" s="70">
        <f t="shared" si="33"/>
        <v>5.39</v>
      </c>
    </row>
    <row r="38" spans="1:28" ht="20.25" customHeight="1" x14ac:dyDescent="0.2">
      <c r="A38" s="35">
        <f t="shared" si="7"/>
        <v>33</v>
      </c>
      <c r="B38" s="24">
        <v>41930</v>
      </c>
      <c r="C38" s="71">
        <v>0.73749999999999993</v>
      </c>
      <c r="D38" s="26">
        <v>54</v>
      </c>
      <c r="E38" s="27">
        <v>52.9</v>
      </c>
      <c r="F38" s="36">
        <v>0</v>
      </c>
      <c r="G38" s="29">
        <v>0.5</v>
      </c>
      <c r="H38" s="37"/>
      <c r="I38" s="31"/>
      <c r="J38" s="31"/>
      <c r="K38" s="32"/>
      <c r="L38" s="27"/>
      <c r="M38" s="38"/>
      <c r="N38" s="39"/>
      <c r="O38" s="61">
        <f t="shared" si="24"/>
        <v>18.000000006286427</v>
      </c>
      <c r="P38" s="64">
        <f t="shared" si="25"/>
        <v>217.98333333333721</v>
      </c>
      <c r="Q38" s="61">
        <f t="shared" si="26"/>
        <v>0</v>
      </c>
      <c r="R38" s="62">
        <f t="shared" si="27"/>
        <v>4059</v>
      </c>
      <c r="S38" s="63">
        <f t="shared" si="28"/>
        <v>0</v>
      </c>
      <c r="T38" s="73">
        <f t="shared" si="2"/>
        <v>95.670578930496973</v>
      </c>
      <c r="U38" s="61">
        <f t="shared" si="29"/>
        <v>0</v>
      </c>
      <c r="V38" s="64">
        <f t="shared" si="30"/>
        <v>0</v>
      </c>
      <c r="W38" s="64">
        <f t="shared" si="31"/>
        <v>3.5500000000000018E-2</v>
      </c>
      <c r="X38" s="74">
        <f t="shared" si="11"/>
        <v>1.1152866365655897E-2</v>
      </c>
      <c r="Y38" s="64">
        <f t="shared" si="12"/>
        <v>1.8214800978526389</v>
      </c>
      <c r="Z38" s="64">
        <f t="shared" si="32"/>
        <v>1.8214800978526389</v>
      </c>
      <c r="AB38" s="70">
        <f t="shared" si="33"/>
        <v>5.29</v>
      </c>
    </row>
    <row r="39" spans="1:28" ht="20.25" customHeight="1" x14ac:dyDescent="0.2">
      <c r="A39" s="35">
        <f t="shared" si="7"/>
        <v>34</v>
      </c>
      <c r="B39" s="24">
        <v>41933</v>
      </c>
      <c r="C39" s="71">
        <v>0.44930555555555557</v>
      </c>
      <c r="D39" s="26">
        <v>53.3</v>
      </c>
      <c r="E39" s="27">
        <v>52.6</v>
      </c>
      <c r="F39" s="36">
        <v>0</v>
      </c>
      <c r="G39" s="29">
        <v>0.5</v>
      </c>
      <c r="H39" s="37"/>
      <c r="I39" s="31"/>
      <c r="J39" s="31"/>
      <c r="K39" s="32"/>
      <c r="L39" s="27"/>
      <c r="M39" s="38"/>
      <c r="N39" s="39" t="s">
        <v>57</v>
      </c>
      <c r="O39" s="61">
        <f t="shared" si="24"/>
        <v>3904.9999999988358</v>
      </c>
      <c r="P39" s="64">
        <f t="shared" si="25"/>
        <v>283.06666666665114</v>
      </c>
      <c r="Q39" s="61">
        <f t="shared" si="26"/>
        <v>0</v>
      </c>
      <c r="R39" s="62">
        <f t="shared" si="27"/>
        <v>4059</v>
      </c>
      <c r="S39" s="63">
        <f t="shared" si="28"/>
        <v>0</v>
      </c>
      <c r="T39" s="73">
        <f t="shared" si="2"/>
        <v>95.670578930496973</v>
      </c>
      <c r="U39" s="61">
        <f t="shared" si="29"/>
        <v>0</v>
      </c>
      <c r="V39" s="64">
        <f t="shared" si="30"/>
        <v>0</v>
      </c>
      <c r="W39" s="64">
        <f t="shared" si="31"/>
        <v>3.6000000000000018E-2</v>
      </c>
      <c r="X39" s="74">
        <f t="shared" si="11"/>
        <v>1.1206528811048132E-2</v>
      </c>
      <c r="Y39" s="64">
        <f t="shared" si="12"/>
        <v>1.8433077114142897</v>
      </c>
      <c r="Z39" s="64">
        <f t="shared" si="32"/>
        <v>1.8433077114142897</v>
      </c>
      <c r="AB39" s="70">
        <f t="shared" si="33"/>
        <v>5.26</v>
      </c>
    </row>
    <row r="40" spans="1:28" ht="20.25" customHeight="1" x14ac:dyDescent="0.2">
      <c r="A40" s="35">
        <f t="shared" si="7"/>
        <v>35</v>
      </c>
      <c r="B40" s="24">
        <v>41933</v>
      </c>
      <c r="C40" s="71">
        <v>0.59583333333333333</v>
      </c>
      <c r="D40" s="26">
        <v>52.8</v>
      </c>
      <c r="E40" s="27">
        <v>52.1</v>
      </c>
      <c r="F40" s="36">
        <v>0</v>
      </c>
      <c r="G40" s="29">
        <v>0</v>
      </c>
      <c r="H40" s="37"/>
      <c r="I40" s="31"/>
      <c r="J40" s="31"/>
      <c r="K40" s="32"/>
      <c r="L40" s="27"/>
      <c r="M40" s="38"/>
      <c r="N40" s="39"/>
      <c r="O40" s="61">
        <f t="shared" si="24"/>
        <v>210.99999999627471</v>
      </c>
      <c r="P40" s="64">
        <f t="shared" si="25"/>
        <v>286.58333333325572</v>
      </c>
      <c r="Q40" s="61">
        <f t="shared" si="26"/>
        <v>0</v>
      </c>
      <c r="R40" s="62">
        <f t="shared" si="27"/>
        <v>4059</v>
      </c>
      <c r="S40" s="63">
        <f t="shared" si="28"/>
        <v>0</v>
      </c>
      <c r="T40" s="73">
        <f t="shared" si="2"/>
        <v>95.670578930496973</v>
      </c>
      <c r="U40" s="61">
        <f t="shared" si="29"/>
        <v>0</v>
      </c>
      <c r="V40" s="64">
        <f t="shared" si="30"/>
        <v>0</v>
      </c>
      <c r="W40" s="64">
        <f t="shared" si="31"/>
        <v>3.6000000000000018E-2</v>
      </c>
      <c r="X40" s="74">
        <f t="shared" si="11"/>
        <v>1.1296540608664574E-2</v>
      </c>
      <c r="Y40" s="64">
        <f t="shared" si="12"/>
        <v>1.8242660905366663</v>
      </c>
      <c r="Z40" s="64">
        <f t="shared" si="32"/>
        <v>1.8242660905366663</v>
      </c>
      <c r="AB40" s="70">
        <f t="shared" si="33"/>
        <v>5.21</v>
      </c>
    </row>
    <row r="41" spans="1:28" ht="20.25" customHeight="1" x14ac:dyDescent="0.2">
      <c r="A41" s="35">
        <f t="shared" si="7"/>
        <v>36</v>
      </c>
      <c r="B41" s="24">
        <v>41933</v>
      </c>
      <c r="C41" s="71">
        <v>0.60763888888888895</v>
      </c>
      <c r="D41" s="26">
        <v>52.2</v>
      </c>
      <c r="E41" s="27">
        <v>44.1</v>
      </c>
      <c r="F41" s="36">
        <v>0</v>
      </c>
      <c r="G41" s="29">
        <v>0</v>
      </c>
      <c r="H41" s="37"/>
      <c r="I41" s="31"/>
      <c r="J41" s="31"/>
      <c r="K41" s="32"/>
      <c r="L41" s="27"/>
      <c r="M41" s="38"/>
      <c r="N41" s="39"/>
      <c r="O41" s="61">
        <f t="shared" si="24"/>
        <v>17.000000003026798</v>
      </c>
      <c r="P41" s="64">
        <f t="shared" si="25"/>
        <v>286.8666666666395</v>
      </c>
      <c r="Q41" s="61">
        <f t="shared" si="26"/>
        <v>0</v>
      </c>
      <c r="R41" s="62">
        <f t="shared" si="27"/>
        <v>4059</v>
      </c>
      <c r="S41" s="63">
        <f t="shared" si="28"/>
        <v>0</v>
      </c>
      <c r="T41" s="73">
        <f t="shared" si="2"/>
        <v>95.670578930496973</v>
      </c>
      <c r="U41" s="61">
        <f t="shared" si="29"/>
        <v>0</v>
      </c>
      <c r="V41" s="64">
        <f t="shared" si="30"/>
        <v>0</v>
      </c>
      <c r="W41" s="64">
        <f t="shared" si="31"/>
        <v>3.6000000000000018E-2</v>
      </c>
      <c r="X41" s="74">
        <f t="shared" si="11"/>
        <v>1.2839117148866999E-2</v>
      </c>
      <c r="Y41" s="64">
        <f t="shared" si="12"/>
        <v>1.4867493045343076</v>
      </c>
      <c r="Z41" s="64">
        <f t="shared" si="32"/>
        <v>1.4867493045343076</v>
      </c>
      <c r="AB41" s="70">
        <f t="shared" si="33"/>
        <v>4.41</v>
      </c>
    </row>
    <row r="42" spans="1:28" ht="20.25" customHeight="1" x14ac:dyDescent="0.2">
      <c r="A42" s="35">
        <f t="shared" si="7"/>
        <v>37</v>
      </c>
      <c r="B42" s="24">
        <v>41933</v>
      </c>
      <c r="C42" s="71">
        <v>0.68888888888888899</v>
      </c>
      <c r="D42" s="26">
        <v>49.6</v>
      </c>
      <c r="E42" s="27">
        <v>45.5</v>
      </c>
      <c r="F42" s="36">
        <v>0</v>
      </c>
      <c r="G42" s="29">
        <v>0</v>
      </c>
      <c r="H42" s="37"/>
      <c r="I42" s="31"/>
      <c r="J42" s="31"/>
      <c r="K42" s="32"/>
      <c r="L42" s="27"/>
      <c r="M42" s="38"/>
      <c r="N42" s="39"/>
      <c r="O42" s="61">
        <f t="shared" si="24"/>
        <v>116.99999999371357</v>
      </c>
      <c r="P42" s="64">
        <f t="shared" si="25"/>
        <v>288.81666666653473</v>
      </c>
      <c r="Q42" s="61">
        <f t="shared" si="26"/>
        <v>0</v>
      </c>
      <c r="R42" s="62">
        <f t="shared" si="27"/>
        <v>4059</v>
      </c>
      <c r="S42" s="63">
        <f t="shared" si="28"/>
        <v>0</v>
      </c>
      <c r="T42" s="73">
        <f t="shared" si="2"/>
        <v>95.670578930496973</v>
      </c>
      <c r="U42" s="61">
        <f t="shared" si="29"/>
        <v>0</v>
      </c>
      <c r="V42" s="64">
        <f t="shared" si="30"/>
        <v>0</v>
      </c>
      <c r="W42" s="64">
        <f t="shared" si="31"/>
        <v>3.6000000000000018E-2</v>
      </c>
      <c r="X42" s="74">
        <f t="shared" si="11"/>
        <v>1.2554718085811973E-2</v>
      </c>
      <c r="Y42" s="64">
        <f t="shared" si="12"/>
        <v>1.6141775009960608</v>
      </c>
      <c r="Z42" s="64">
        <f t="shared" si="32"/>
        <v>1.6141775009960608</v>
      </c>
      <c r="AB42" s="70">
        <f t="shared" si="33"/>
        <v>4.55</v>
      </c>
    </row>
    <row r="43" spans="1:28" ht="20.25" customHeight="1" x14ac:dyDescent="0.2">
      <c r="A43" s="35">
        <f t="shared" si="7"/>
        <v>38</v>
      </c>
      <c r="B43" s="24">
        <v>41934</v>
      </c>
      <c r="C43" s="71">
        <v>0.39166666666666666</v>
      </c>
      <c r="D43" s="26">
        <v>49.7</v>
      </c>
      <c r="E43" s="27">
        <v>45.9</v>
      </c>
      <c r="F43" s="36">
        <v>0</v>
      </c>
      <c r="G43" s="29">
        <v>1</v>
      </c>
      <c r="H43" s="37"/>
      <c r="I43" s="31"/>
      <c r="J43" s="31"/>
      <c r="K43" s="32"/>
      <c r="L43" s="27"/>
      <c r="M43" s="38"/>
      <c r="N43" s="39"/>
      <c r="O43" s="61">
        <f t="shared" si="24"/>
        <v>1012.0000000088476</v>
      </c>
      <c r="P43" s="64">
        <f t="shared" si="25"/>
        <v>305.68333333334886</v>
      </c>
      <c r="Q43" s="61">
        <f t="shared" si="26"/>
        <v>0</v>
      </c>
      <c r="R43" s="62">
        <f t="shared" si="27"/>
        <v>4059</v>
      </c>
      <c r="S43" s="63">
        <f t="shared" si="28"/>
        <v>0</v>
      </c>
      <c r="T43" s="73">
        <f t="shared" si="2"/>
        <v>95.670578930496973</v>
      </c>
      <c r="U43" s="61">
        <f t="shared" si="29"/>
        <v>0</v>
      </c>
      <c r="V43" s="64">
        <f t="shared" si="30"/>
        <v>0</v>
      </c>
      <c r="W43" s="64">
        <f t="shared" si="31"/>
        <v>3.7000000000000019E-2</v>
      </c>
      <c r="X43" s="74">
        <f t="shared" si="11"/>
        <v>1.2474624463041687E-2</v>
      </c>
      <c r="Y43" s="64">
        <f t="shared" si="12"/>
        <v>1.6637653171094202</v>
      </c>
      <c r="Z43" s="64">
        <f t="shared" si="32"/>
        <v>1.6637653171094202</v>
      </c>
      <c r="AB43" s="70">
        <f t="shared" si="33"/>
        <v>4.59</v>
      </c>
    </row>
    <row r="44" spans="1:28" ht="20.25" customHeight="1" x14ac:dyDescent="0.2">
      <c r="A44" s="35">
        <f t="shared" si="7"/>
        <v>39</v>
      </c>
      <c r="B44" s="24">
        <v>41934</v>
      </c>
      <c r="C44" s="71">
        <v>0.48749999999999999</v>
      </c>
      <c r="D44" s="26">
        <v>49.3</v>
      </c>
      <c r="E44" s="27">
        <v>45.9</v>
      </c>
      <c r="F44" s="36">
        <v>0</v>
      </c>
      <c r="G44" s="29">
        <v>0.5</v>
      </c>
      <c r="H44" s="37"/>
      <c r="I44" s="31"/>
      <c r="J44" s="31"/>
      <c r="K44" s="32"/>
      <c r="L44" s="27"/>
      <c r="M44" s="38"/>
      <c r="N44" s="39"/>
      <c r="O44" s="61">
        <f t="shared" si="24"/>
        <v>137.99999999930151</v>
      </c>
      <c r="P44" s="64">
        <f t="shared" si="25"/>
        <v>307.98333333333721</v>
      </c>
      <c r="Q44" s="61">
        <f t="shared" si="26"/>
        <v>0</v>
      </c>
      <c r="R44" s="62">
        <f t="shared" si="27"/>
        <v>4059</v>
      </c>
      <c r="S44" s="63">
        <f t="shared" si="28"/>
        <v>0</v>
      </c>
      <c r="T44" s="73">
        <f t="shared" si="2"/>
        <v>95.670578930496973</v>
      </c>
      <c r="U44" s="61">
        <f t="shared" si="29"/>
        <v>0</v>
      </c>
      <c r="V44" s="64">
        <f t="shared" si="30"/>
        <v>0</v>
      </c>
      <c r="W44" s="64">
        <f t="shared" si="31"/>
        <v>3.7500000000000019E-2</v>
      </c>
      <c r="X44" s="74">
        <f t="shared" si="11"/>
        <v>1.2474624463041687E-2</v>
      </c>
      <c r="Y44" s="64">
        <f t="shared" si="12"/>
        <v>1.6826063069401165</v>
      </c>
      <c r="Z44" s="64">
        <f t="shared" si="32"/>
        <v>1.6826063069401165</v>
      </c>
      <c r="AB44" s="70">
        <f t="shared" si="33"/>
        <v>4.59</v>
      </c>
    </row>
    <row r="45" spans="1:28" ht="20.25" customHeight="1" x14ac:dyDescent="0.2">
      <c r="A45" s="35">
        <f t="shared" si="7"/>
        <v>40</v>
      </c>
      <c r="B45" s="24">
        <v>41934</v>
      </c>
      <c r="C45" s="71">
        <v>0.55277777777777781</v>
      </c>
      <c r="D45" s="26">
        <v>48.8</v>
      </c>
      <c r="E45" s="27">
        <v>45.7</v>
      </c>
      <c r="F45" s="36">
        <v>0</v>
      </c>
      <c r="G45" s="29">
        <v>0.5</v>
      </c>
      <c r="H45" s="37"/>
      <c r="I45" s="31"/>
      <c r="J45" s="31"/>
      <c r="K45" s="32"/>
      <c r="L45" s="27"/>
      <c r="M45" s="38"/>
      <c r="N45" s="39"/>
      <c r="O45" s="61">
        <f t="shared" si="24"/>
        <v>93.999999992083758</v>
      </c>
      <c r="P45" s="64">
        <f t="shared" si="25"/>
        <v>309.54999999987194</v>
      </c>
      <c r="Q45" s="61">
        <f t="shared" si="26"/>
        <v>0</v>
      </c>
      <c r="R45" s="62">
        <f t="shared" si="27"/>
        <v>4059</v>
      </c>
      <c r="S45" s="63">
        <f t="shared" si="28"/>
        <v>0</v>
      </c>
      <c r="T45" s="73">
        <f t="shared" si="2"/>
        <v>95.670578930496973</v>
      </c>
      <c r="U45" s="61">
        <f t="shared" si="29"/>
        <v>0</v>
      </c>
      <c r="V45" s="64">
        <f t="shared" si="30"/>
        <v>0</v>
      </c>
      <c r="W45" s="64">
        <f t="shared" si="31"/>
        <v>3.800000000000002E-2</v>
      </c>
      <c r="X45" s="74">
        <f t="shared" si="11"/>
        <v>1.251460719958329E-2</v>
      </c>
      <c r="Y45" s="64">
        <f t="shared" si="12"/>
        <v>1.6959837385857415</v>
      </c>
      <c r="Z45" s="64">
        <f t="shared" si="32"/>
        <v>1.6959837385857415</v>
      </c>
      <c r="AB45" s="70">
        <f t="shared" si="33"/>
        <v>4.57</v>
      </c>
    </row>
    <row r="46" spans="1:28" ht="20.25" customHeight="1" x14ac:dyDescent="0.2">
      <c r="A46" s="35">
        <f t="shared" si="7"/>
        <v>41</v>
      </c>
      <c r="B46" s="24">
        <v>41934</v>
      </c>
      <c r="C46" s="71">
        <v>0.58333333333333337</v>
      </c>
      <c r="D46" s="26">
        <v>48.3</v>
      </c>
      <c r="E46" s="27">
        <v>38.6</v>
      </c>
      <c r="F46" s="36">
        <v>0</v>
      </c>
      <c r="G46" s="29">
        <v>1</v>
      </c>
      <c r="H46" s="37"/>
      <c r="I46" s="31"/>
      <c r="J46" s="31"/>
      <c r="K46" s="32"/>
      <c r="L46" s="27"/>
      <c r="M46" s="38"/>
      <c r="N46" s="39"/>
      <c r="O46" s="61">
        <f t="shared" si="24"/>
        <v>44.00000000721775</v>
      </c>
      <c r="P46" s="64">
        <f t="shared" si="25"/>
        <v>310.28333333332557</v>
      </c>
      <c r="Q46" s="61">
        <f t="shared" si="26"/>
        <v>0</v>
      </c>
      <c r="R46" s="62">
        <f t="shared" si="27"/>
        <v>4059</v>
      </c>
      <c r="S46" s="63">
        <f t="shared" si="28"/>
        <v>0</v>
      </c>
      <c r="T46" s="73">
        <f t="shared" si="2"/>
        <v>95.670578930496973</v>
      </c>
      <c r="U46" s="61">
        <f t="shared" si="29"/>
        <v>0</v>
      </c>
      <c r="V46" s="64">
        <f t="shared" si="30"/>
        <v>0</v>
      </c>
      <c r="W46" s="64">
        <f t="shared" si="31"/>
        <v>3.9000000000000021E-2</v>
      </c>
      <c r="X46" s="74">
        <f t="shared" si="11"/>
        <v>1.4020163423891297E-2</v>
      </c>
      <c r="Y46" s="64">
        <f t="shared" si="12"/>
        <v>1.4204975965081801</v>
      </c>
      <c r="Z46" s="64">
        <f t="shared" si="32"/>
        <v>1.4204975965081801</v>
      </c>
      <c r="AB46" s="70">
        <f t="shared" si="33"/>
        <v>3.8600000000000003</v>
      </c>
    </row>
    <row r="47" spans="1:28" ht="20.25" customHeight="1" x14ac:dyDescent="0.2">
      <c r="A47" s="35">
        <f t="shared" si="7"/>
        <v>42</v>
      </c>
      <c r="B47" s="24">
        <v>41935</v>
      </c>
      <c r="C47" s="71">
        <v>0.90208333333333324</v>
      </c>
      <c r="D47" s="26">
        <v>48.1</v>
      </c>
      <c r="E47" s="27">
        <v>39.799999999999997</v>
      </c>
      <c r="F47" s="36">
        <v>0</v>
      </c>
      <c r="G47" s="29">
        <v>1.5</v>
      </c>
      <c r="H47" s="37"/>
      <c r="I47" s="31"/>
      <c r="J47" s="31"/>
      <c r="K47" s="32"/>
      <c r="L47" s="27"/>
      <c r="M47" s="38"/>
      <c r="N47" s="39"/>
      <c r="O47" s="61">
        <f t="shared" si="24"/>
        <v>1898.9999999979045</v>
      </c>
      <c r="P47" s="64">
        <f t="shared" si="25"/>
        <v>341.93333333329065</v>
      </c>
      <c r="Q47" s="61">
        <f t="shared" si="26"/>
        <v>0</v>
      </c>
      <c r="R47" s="62">
        <f t="shared" si="27"/>
        <v>4059</v>
      </c>
      <c r="S47" s="63">
        <f t="shared" si="28"/>
        <v>0</v>
      </c>
      <c r="T47" s="73">
        <f t="shared" si="2"/>
        <v>95.670578930496973</v>
      </c>
      <c r="U47" s="61">
        <f t="shared" si="29"/>
        <v>0</v>
      </c>
      <c r="V47" s="64">
        <f t="shared" si="30"/>
        <v>0</v>
      </c>
      <c r="W47" s="64">
        <f t="shared" si="31"/>
        <v>4.0500000000000022E-2</v>
      </c>
      <c r="X47" s="74">
        <f t="shared" si="11"/>
        <v>1.3753544022899782E-2</v>
      </c>
      <c r="Y47" s="64">
        <f t="shared" si="12"/>
        <v>1.5912677602858927</v>
      </c>
      <c r="Z47" s="64">
        <f t="shared" si="32"/>
        <v>1.5912677602858927</v>
      </c>
      <c r="AB47" s="70">
        <f t="shared" si="33"/>
        <v>3.9799999999999995</v>
      </c>
    </row>
    <row r="48" spans="1:28" ht="20.25" customHeight="1" x14ac:dyDescent="0.2">
      <c r="A48" s="35">
        <f t="shared" si="7"/>
        <v>43</v>
      </c>
      <c r="B48" s="24">
        <v>41936</v>
      </c>
      <c r="C48" s="71">
        <v>0.6381944444444444</v>
      </c>
      <c r="D48" s="26">
        <v>48.9</v>
      </c>
      <c r="E48" s="27">
        <v>33.799999999999997</v>
      </c>
      <c r="F48" s="36">
        <v>0</v>
      </c>
      <c r="G48" s="29">
        <v>8</v>
      </c>
      <c r="H48" s="37"/>
      <c r="I48" s="31"/>
      <c r="J48" s="31"/>
      <c r="K48" s="32"/>
      <c r="L48" s="27"/>
      <c r="M48" s="38"/>
      <c r="N48" s="39"/>
      <c r="O48" s="61">
        <f t="shared" si="24"/>
        <v>1059.9999999976717</v>
      </c>
      <c r="P48" s="64">
        <f t="shared" si="25"/>
        <v>359.59999999991851</v>
      </c>
      <c r="Q48" s="61">
        <f t="shared" si="26"/>
        <v>0</v>
      </c>
      <c r="R48" s="62">
        <f t="shared" si="27"/>
        <v>4059</v>
      </c>
      <c r="S48" s="63">
        <f t="shared" si="28"/>
        <v>0</v>
      </c>
      <c r="T48" s="73">
        <f t="shared" si="2"/>
        <v>95.670578930496973</v>
      </c>
      <c r="U48" s="61">
        <f t="shared" si="29"/>
        <v>0</v>
      </c>
      <c r="V48" s="64">
        <f t="shared" si="30"/>
        <v>0</v>
      </c>
      <c r="W48" s="64">
        <f t="shared" si="31"/>
        <v>4.8500000000000022E-2</v>
      </c>
      <c r="X48" s="74">
        <f t="shared" si="11"/>
        <v>1.5139338245247148E-2</v>
      </c>
      <c r="Y48" s="64">
        <f t="shared" si="12"/>
        <v>1.568590283224311</v>
      </c>
      <c r="Z48" s="64">
        <f t="shared" si="32"/>
        <v>1.568590283224311</v>
      </c>
      <c r="AB48" s="70">
        <f t="shared" si="33"/>
        <v>3.38</v>
      </c>
    </row>
    <row r="49" spans="1:28" ht="20.25" customHeight="1" x14ac:dyDescent="0.2">
      <c r="A49" s="35">
        <f t="shared" si="7"/>
        <v>44</v>
      </c>
      <c r="B49" s="24">
        <v>41936</v>
      </c>
      <c r="C49" s="71">
        <v>0.70416666666666661</v>
      </c>
      <c r="D49" s="26">
        <v>46.6</v>
      </c>
      <c r="E49" s="27">
        <v>34</v>
      </c>
      <c r="F49" s="36">
        <v>0</v>
      </c>
      <c r="G49" s="29">
        <v>11</v>
      </c>
      <c r="H49" s="37"/>
      <c r="I49" s="31"/>
      <c r="J49" s="31"/>
      <c r="K49" s="32"/>
      <c r="L49" s="27"/>
      <c r="M49" s="38"/>
      <c r="N49" s="39"/>
      <c r="O49" s="61">
        <f t="shared" si="24"/>
        <v>95.000000005820766</v>
      </c>
      <c r="P49" s="64">
        <f t="shared" si="25"/>
        <v>361.18333333334886</v>
      </c>
      <c r="Q49" s="61">
        <f t="shared" si="26"/>
        <v>0</v>
      </c>
      <c r="R49" s="62">
        <f t="shared" si="27"/>
        <v>4059</v>
      </c>
      <c r="S49" s="63">
        <f t="shared" si="28"/>
        <v>0</v>
      </c>
      <c r="T49" s="73">
        <f t="shared" si="2"/>
        <v>95.670578930496973</v>
      </c>
      <c r="U49" s="61">
        <f t="shared" si="29"/>
        <v>0</v>
      </c>
      <c r="V49" s="64">
        <f t="shared" si="30"/>
        <v>0</v>
      </c>
      <c r="W49" s="64">
        <f t="shared" si="31"/>
        <v>5.9500000000000025E-2</v>
      </c>
      <c r="X49" s="74">
        <f t="shared" si="11"/>
        <v>1.5090969793659301E-2</v>
      </c>
      <c r="Y49" s="64">
        <f t="shared" si="12"/>
        <v>1.9939594094454836</v>
      </c>
      <c r="Z49" s="64">
        <f t="shared" si="32"/>
        <v>1.9939594094454836</v>
      </c>
      <c r="AB49" s="70">
        <f t="shared" si="33"/>
        <v>3.4</v>
      </c>
    </row>
    <row r="50" spans="1:28" ht="20.25" customHeight="1" x14ac:dyDescent="0.2">
      <c r="A50" s="35">
        <f t="shared" si="7"/>
        <v>45</v>
      </c>
      <c r="B50" s="24">
        <v>41936</v>
      </c>
      <c r="C50" s="71">
        <v>0.74930555555555556</v>
      </c>
      <c r="D50" s="26">
        <v>42.5</v>
      </c>
      <c r="E50" s="27">
        <v>36.5</v>
      </c>
      <c r="F50" s="36">
        <v>0</v>
      </c>
      <c r="G50" s="29">
        <v>9</v>
      </c>
      <c r="H50" s="37"/>
      <c r="I50" s="31"/>
      <c r="J50" s="31"/>
      <c r="K50" s="32"/>
      <c r="L50" s="27"/>
      <c r="M50" s="38"/>
      <c r="N50" s="39"/>
      <c r="O50" s="61">
        <f t="shared" si="24"/>
        <v>64.999999991850927</v>
      </c>
      <c r="P50" s="64">
        <f t="shared" si="25"/>
        <v>362.26666666654637</v>
      </c>
      <c r="Q50" s="61">
        <f t="shared" si="26"/>
        <v>0</v>
      </c>
      <c r="R50" s="62">
        <f t="shared" si="27"/>
        <v>4059</v>
      </c>
      <c r="S50" s="63">
        <f t="shared" si="28"/>
        <v>0</v>
      </c>
      <c r="T50" s="73">
        <f t="shared" si="2"/>
        <v>95.670578930496973</v>
      </c>
      <c r="U50" s="61">
        <f t="shared" si="29"/>
        <v>0</v>
      </c>
      <c r="V50" s="64">
        <f t="shared" si="30"/>
        <v>0</v>
      </c>
      <c r="W50" s="64">
        <f t="shared" si="31"/>
        <v>6.8500000000000019E-2</v>
      </c>
      <c r="X50" s="74">
        <f t="shared" si="11"/>
        <v>1.4499244404314571E-2</v>
      </c>
      <c r="Y50" s="64">
        <f t="shared" si="12"/>
        <v>2.4787670127395729</v>
      </c>
      <c r="Z50" s="64">
        <f t="shared" si="32"/>
        <v>2.4787670127395729</v>
      </c>
      <c r="AB50" s="70">
        <f t="shared" si="33"/>
        <v>3.65</v>
      </c>
    </row>
    <row r="51" spans="1:28" ht="20.25" customHeight="1" x14ac:dyDescent="0.2">
      <c r="A51" s="35">
        <f t="shared" si="7"/>
        <v>46</v>
      </c>
      <c r="B51" s="24">
        <v>41937</v>
      </c>
      <c r="C51" s="71">
        <v>0.55555555555555558</v>
      </c>
      <c r="D51" s="26">
        <v>46.9</v>
      </c>
      <c r="E51" s="27">
        <v>32.6</v>
      </c>
      <c r="F51" s="36">
        <v>0</v>
      </c>
      <c r="G51" s="29">
        <v>24</v>
      </c>
      <c r="H51" s="37"/>
      <c r="I51" s="31"/>
      <c r="J51" s="31"/>
      <c r="K51" s="32"/>
      <c r="L51" s="27"/>
      <c r="M51" s="38"/>
      <c r="N51" s="39"/>
      <c r="O51" s="61">
        <f t="shared" si="24"/>
        <v>1161.0000000020955</v>
      </c>
      <c r="P51" s="64">
        <f t="shared" si="25"/>
        <v>381.6166666665813</v>
      </c>
      <c r="Q51" s="61">
        <f t="shared" si="26"/>
        <v>0</v>
      </c>
      <c r="R51" s="62">
        <f t="shared" si="27"/>
        <v>4059</v>
      </c>
      <c r="S51" s="63">
        <f t="shared" si="28"/>
        <v>0</v>
      </c>
      <c r="T51" s="73">
        <f t="shared" si="2"/>
        <v>95.670578930496973</v>
      </c>
      <c r="U51" s="61">
        <f t="shared" si="29"/>
        <v>0</v>
      </c>
      <c r="V51" s="64">
        <f t="shared" si="30"/>
        <v>0</v>
      </c>
      <c r="W51" s="64">
        <f t="shared" si="31"/>
        <v>9.2500000000000027E-2</v>
      </c>
      <c r="X51" s="74">
        <f t="shared" si="11"/>
        <v>1.5432821967525203E-2</v>
      </c>
      <c r="Y51" s="64">
        <f t="shared" si="12"/>
        <v>2.943431448761022</v>
      </c>
      <c r="Z51" s="64">
        <f t="shared" si="32"/>
        <v>2.943431448761022</v>
      </c>
      <c r="AB51" s="70">
        <f t="shared" si="33"/>
        <v>3.2600000000000002</v>
      </c>
    </row>
    <row r="52" spans="1:28" ht="20.25" customHeight="1" x14ac:dyDescent="0.2">
      <c r="A52" s="35">
        <f t="shared" si="7"/>
        <v>47</v>
      </c>
      <c r="B52" s="24">
        <v>41937</v>
      </c>
      <c r="C52" s="71">
        <v>0.65625</v>
      </c>
      <c r="D52" s="26">
        <v>35.700000000000003</v>
      </c>
      <c r="E52" s="27">
        <v>25</v>
      </c>
      <c r="F52" s="36">
        <v>0</v>
      </c>
      <c r="G52" s="29">
        <v>39</v>
      </c>
      <c r="H52" s="37"/>
      <c r="I52" s="31"/>
      <c r="J52" s="31"/>
      <c r="K52" s="32"/>
      <c r="L52" s="27"/>
      <c r="M52" s="38"/>
      <c r="N52" s="39"/>
      <c r="O52" s="61">
        <f t="shared" si="24"/>
        <v>145.00000000116415</v>
      </c>
      <c r="P52" s="64">
        <f t="shared" si="25"/>
        <v>384.03333333326736</v>
      </c>
      <c r="Q52" s="61">
        <f t="shared" si="26"/>
        <v>0</v>
      </c>
      <c r="R52" s="62">
        <f t="shared" si="27"/>
        <v>4059</v>
      </c>
      <c r="S52" s="63">
        <f t="shared" si="28"/>
        <v>0</v>
      </c>
      <c r="T52" s="73">
        <f t="shared" si="2"/>
        <v>95.670578930496973</v>
      </c>
      <c r="U52" s="61">
        <f t="shared" si="29"/>
        <v>0</v>
      </c>
      <c r="V52" s="64">
        <f t="shared" si="30"/>
        <v>0</v>
      </c>
      <c r="W52" s="64">
        <f t="shared" si="31"/>
        <v>0.13150000000000003</v>
      </c>
      <c r="X52" s="74">
        <f t="shared" si="11"/>
        <v>1.7428321196926621E-2</v>
      </c>
      <c r="Y52" s="64">
        <f t="shared" si="12"/>
        <v>3.2213403463353218</v>
      </c>
      <c r="Z52" s="64">
        <f t="shared" si="32"/>
        <v>3.2213403463353218</v>
      </c>
      <c r="AB52" s="70">
        <f t="shared" si="33"/>
        <v>2.5</v>
      </c>
    </row>
    <row r="53" spans="1:28" ht="20.25" customHeight="1" x14ac:dyDescent="0.2">
      <c r="A53" s="35">
        <f t="shared" si="7"/>
        <v>48</v>
      </c>
      <c r="B53" s="24">
        <v>41938</v>
      </c>
      <c r="C53" s="71">
        <v>0.84513888888888899</v>
      </c>
      <c r="D53" s="26">
        <v>24.7</v>
      </c>
      <c r="E53" s="27">
        <v>12.5</v>
      </c>
      <c r="F53" s="36">
        <v>990</v>
      </c>
      <c r="G53" s="29">
        <v>58</v>
      </c>
      <c r="H53" s="37"/>
      <c r="I53" s="31"/>
      <c r="J53" s="31"/>
      <c r="K53" s="32"/>
      <c r="L53" s="27"/>
      <c r="M53" s="38" t="s">
        <v>58</v>
      </c>
      <c r="N53" s="39"/>
      <c r="O53" s="61">
        <f t="shared" si="24"/>
        <v>1711.9999999960419</v>
      </c>
      <c r="P53" s="64">
        <f t="shared" si="25"/>
        <v>412.56666666653473</v>
      </c>
      <c r="Q53" s="61">
        <f t="shared" si="26"/>
        <v>1003.8600000000001</v>
      </c>
      <c r="R53" s="62">
        <f t="shared" si="27"/>
        <v>4059</v>
      </c>
      <c r="S53" s="63">
        <f t="shared" si="28"/>
        <v>0</v>
      </c>
      <c r="T53" s="73">
        <f t="shared" si="2"/>
        <v>95.670578930496973</v>
      </c>
      <c r="U53" s="61">
        <f t="shared" si="29"/>
        <v>960.39867365168698</v>
      </c>
      <c r="V53" s="64">
        <f t="shared" si="30"/>
        <v>0.96039867365168696</v>
      </c>
      <c r="W53" s="64">
        <f t="shared" si="31"/>
        <v>0.18950000000000003</v>
      </c>
      <c r="X53" s="74">
        <f t="shared" si="11"/>
        <v>2.1286999580027527E-2</v>
      </c>
      <c r="Y53" s="64">
        <f t="shared" si="12"/>
        <v>2.397655716189028</v>
      </c>
      <c r="Z53" s="64">
        <f t="shared" si="32"/>
        <v>3.3580543898407149</v>
      </c>
      <c r="AB53" s="70">
        <f t="shared" si="33"/>
        <v>1.25</v>
      </c>
    </row>
    <row r="54" spans="1:28" ht="20.25" customHeight="1" x14ac:dyDescent="0.2">
      <c r="A54" s="35">
        <f t="shared" si="7"/>
        <v>49</v>
      </c>
      <c r="B54" s="24">
        <v>41940</v>
      </c>
      <c r="C54" s="71">
        <v>0.40763888888888888</v>
      </c>
      <c r="D54" s="26">
        <v>12.9</v>
      </c>
      <c r="E54" s="27">
        <v>2.9</v>
      </c>
      <c r="F54" s="36">
        <v>1015</v>
      </c>
      <c r="G54" s="29">
        <v>16</v>
      </c>
      <c r="H54" s="37"/>
      <c r="I54" s="31"/>
      <c r="J54" s="31"/>
      <c r="K54" s="32"/>
      <c r="L54" s="27"/>
      <c r="M54" s="38"/>
      <c r="N54" s="39"/>
      <c r="O54" s="61">
        <f t="shared" si="24"/>
        <v>2250</v>
      </c>
      <c r="P54" s="64">
        <f t="shared" si="25"/>
        <v>450.06666666653473</v>
      </c>
      <c r="Q54" s="61">
        <f t="shared" si="26"/>
        <v>1029.21</v>
      </c>
      <c r="R54" s="62">
        <f t="shared" si="27"/>
        <v>4059</v>
      </c>
      <c r="S54" s="63">
        <f t="shared" si="28"/>
        <v>0</v>
      </c>
      <c r="T54" s="73">
        <f t="shared" si="2"/>
        <v>95.670578930496973</v>
      </c>
      <c r="U54" s="61">
        <f t="shared" si="29"/>
        <v>984.65116541056796</v>
      </c>
      <c r="V54" s="64">
        <f t="shared" si="30"/>
        <v>1.9450498390622548</v>
      </c>
      <c r="W54" s="64">
        <f t="shared" si="31"/>
        <v>0.20550000000000002</v>
      </c>
      <c r="X54" s="74">
        <f t="shared" si="11"/>
        <v>2.4821160566774237E-2</v>
      </c>
      <c r="Y54" s="64">
        <f t="shared" si="12"/>
        <v>0.75356536096067828</v>
      </c>
      <c r="Z54" s="64">
        <f t="shared" si="32"/>
        <v>2.6986152000229331</v>
      </c>
      <c r="AB54" s="70">
        <f t="shared" si="33"/>
        <v>0.28999999999999998</v>
      </c>
    </row>
    <row r="55" spans="1:28" ht="20.25" customHeight="1" x14ac:dyDescent="0.2">
      <c r="A55" s="35">
        <f t="shared" si="7"/>
        <v>50</v>
      </c>
      <c r="B55" s="24">
        <v>41940</v>
      </c>
      <c r="C55" s="71">
        <v>0.40972222222222227</v>
      </c>
      <c r="D55" s="26">
        <v>3.1</v>
      </c>
      <c r="E55" s="27">
        <v>0.03</v>
      </c>
      <c r="F55" s="36">
        <v>825</v>
      </c>
      <c r="G55" s="29">
        <v>48</v>
      </c>
      <c r="H55" s="37"/>
      <c r="I55" s="31"/>
      <c r="J55" s="31"/>
      <c r="K55" s="32"/>
      <c r="L55" s="27"/>
      <c r="M55" s="38" t="s">
        <v>59</v>
      </c>
      <c r="N55" s="39"/>
      <c r="O55" s="61">
        <f t="shared" si="24"/>
        <v>2.9999999993015081</v>
      </c>
      <c r="P55" s="64">
        <f t="shared" si="25"/>
        <v>450.11666666652309</v>
      </c>
      <c r="Q55" s="61">
        <f t="shared" si="26"/>
        <v>836.55</v>
      </c>
      <c r="R55" s="62">
        <f t="shared" si="27"/>
        <v>4059</v>
      </c>
      <c r="S55" s="63">
        <f t="shared" si="28"/>
        <v>0</v>
      </c>
      <c r="T55" s="73">
        <f t="shared" si="2"/>
        <v>95.670578930496973</v>
      </c>
      <c r="U55" s="61">
        <f t="shared" si="29"/>
        <v>800.3322280430724</v>
      </c>
      <c r="V55" s="64">
        <f t="shared" si="30"/>
        <v>2.7453820671053273</v>
      </c>
      <c r="W55" s="64">
        <f t="shared" si="31"/>
        <v>0.2535</v>
      </c>
      <c r="X55" s="74">
        <f t="shared" si="11"/>
        <v>2.5987522994720826E-2</v>
      </c>
      <c r="Y55" s="64">
        <f t="shared" si="12"/>
        <v>0.24865132345861249</v>
      </c>
      <c r="Z55" s="64">
        <f t="shared" si="32"/>
        <v>2.9940333905639398</v>
      </c>
      <c r="AB55" s="70">
        <f t="shared" si="33"/>
        <v>3.0000000000000001E-3</v>
      </c>
    </row>
    <row r="56" spans="1:28" ht="20.25" customHeight="1" x14ac:dyDescent="0.2">
      <c r="A56" s="35">
        <f t="shared" si="7"/>
        <v>51</v>
      </c>
      <c r="B56" s="24"/>
      <c r="C56" s="71"/>
      <c r="D56" s="26"/>
      <c r="E56" s="27"/>
      <c r="F56" s="36"/>
      <c r="G56" s="29"/>
      <c r="H56" s="37"/>
      <c r="I56" s="31"/>
      <c r="J56" s="31"/>
      <c r="K56" s="32"/>
      <c r="L56" s="27"/>
      <c r="M56" s="38"/>
      <c r="N56" s="39"/>
      <c r="O56" s="61">
        <f t="shared" si="24"/>
        <v>-60394189.999999993</v>
      </c>
      <c r="P56" s="64">
        <f t="shared" si="25"/>
        <v>-1006119.7166666668</v>
      </c>
      <c r="Q56" s="61">
        <f t="shared" si="26"/>
        <v>0</v>
      </c>
      <c r="R56" s="62">
        <f t="shared" si="27"/>
        <v>4059</v>
      </c>
      <c r="S56" s="63">
        <f t="shared" si="28"/>
        <v>0</v>
      </c>
      <c r="T56" s="73">
        <f t="shared" si="2"/>
        <v>95.670578930496973</v>
      </c>
      <c r="U56" s="61">
        <f t="shared" si="29"/>
        <v>0</v>
      </c>
      <c r="V56" s="64">
        <f t="shared" si="30"/>
        <v>2.7453820671053273</v>
      </c>
      <c r="W56" s="64">
        <f t="shared" si="31"/>
        <v>0.2535</v>
      </c>
      <c r="X56" s="74">
        <f t="shared" si="11"/>
        <v>2.5999999999999999E-2</v>
      </c>
      <c r="Y56" s="64">
        <f t="shared" si="12"/>
        <v>0.24251298076562605</v>
      </c>
      <c r="Z56" s="64">
        <f t="shared" si="32"/>
        <v>2.9878950478709534</v>
      </c>
      <c r="AB56" s="70">
        <f t="shared" si="33"/>
        <v>0</v>
      </c>
    </row>
    <row r="57" spans="1:28" ht="20.25" customHeight="1" x14ac:dyDescent="0.2">
      <c r="A57" s="35">
        <f t="shared" si="7"/>
        <v>52</v>
      </c>
      <c r="B57" s="24"/>
      <c r="C57" s="71"/>
      <c r="D57" s="26"/>
      <c r="E57" s="27"/>
      <c r="F57" s="36"/>
      <c r="G57" s="29"/>
      <c r="H57" s="37"/>
      <c r="I57" s="31"/>
      <c r="J57" s="31"/>
      <c r="K57" s="32"/>
      <c r="L57" s="27"/>
      <c r="M57" s="38"/>
      <c r="N57" s="39"/>
      <c r="O57" s="61">
        <f t="shared" si="24"/>
        <v>0</v>
      </c>
      <c r="P57" s="64">
        <f t="shared" si="25"/>
        <v>-1006119.7166666668</v>
      </c>
      <c r="Q57" s="61">
        <f t="shared" si="26"/>
        <v>0</v>
      </c>
      <c r="R57" s="62">
        <f t="shared" si="27"/>
        <v>4059</v>
      </c>
      <c r="S57" s="63">
        <f t="shared" si="28"/>
        <v>0</v>
      </c>
      <c r="T57" s="73">
        <f t="shared" si="2"/>
        <v>95.670578930496973</v>
      </c>
      <c r="U57" s="61">
        <f t="shared" si="29"/>
        <v>0</v>
      </c>
      <c r="V57" s="64">
        <f t="shared" si="30"/>
        <v>2.7453820671053273</v>
      </c>
      <c r="W57" s="64">
        <f t="shared" si="31"/>
        <v>0.2535</v>
      </c>
      <c r="X57" s="74">
        <f t="shared" si="11"/>
        <v>2.5999999999999999E-2</v>
      </c>
      <c r="Y57" s="64">
        <f t="shared" si="12"/>
        <v>0.24252491758880981</v>
      </c>
      <c r="Z57" s="64">
        <f t="shared" si="32"/>
        <v>2.9879069846941371</v>
      </c>
      <c r="AB57" s="70">
        <f t="shared" si="33"/>
        <v>0</v>
      </c>
    </row>
    <row r="58" spans="1:28" ht="20.25" customHeight="1" x14ac:dyDescent="0.2">
      <c r="A58" s="35">
        <f t="shared" si="7"/>
        <v>53</v>
      </c>
      <c r="B58" s="24"/>
      <c r="C58" s="71"/>
      <c r="D58" s="26"/>
      <c r="E58" s="27"/>
      <c r="F58" s="36"/>
      <c r="G58" s="29"/>
      <c r="H58" s="37"/>
      <c r="I58" s="31"/>
      <c r="J58" s="31"/>
      <c r="K58" s="32"/>
      <c r="L58" s="27"/>
      <c r="M58" s="38"/>
      <c r="N58" s="39"/>
      <c r="O58" s="61">
        <f t="shared" si="24"/>
        <v>0</v>
      </c>
      <c r="P58" s="64">
        <f t="shared" si="25"/>
        <v>-1006119.7166666668</v>
      </c>
      <c r="Q58" s="61">
        <f t="shared" si="26"/>
        <v>0</v>
      </c>
      <c r="R58" s="62">
        <f t="shared" si="27"/>
        <v>4059</v>
      </c>
      <c r="S58" s="63">
        <f t="shared" si="28"/>
        <v>0</v>
      </c>
      <c r="T58" s="73">
        <f t="shared" si="2"/>
        <v>95.670578930496973</v>
      </c>
      <c r="U58" s="61">
        <f t="shared" si="29"/>
        <v>0</v>
      </c>
      <c r="V58" s="64">
        <f t="shared" si="30"/>
        <v>2.7453820671053273</v>
      </c>
      <c r="W58" s="64">
        <f t="shared" si="31"/>
        <v>0.2535</v>
      </c>
      <c r="X58" s="74">
        <f t="shared" si="11"/>
        <v>2.5999999999999999E-2</v>
      </c>
      <c r="Y58" s="64">
        <f t="shared" si="12"/>
        <v>0.24252491758880981</v>
      </c>
      <c r="Z58" s="64">
        <f t="shared" si="32"/>
        <v>2.9879069846941371</v>
      </c>
      <c r="AB58" s="70">
        <f t="shared" si="33"/>
        <v>0</v>
      </c>
    </row>
    <row r="59" spans="1:28" ht="20.25" customHeight="1" x14ac:dyDescent="0.2">
      <c r="A59" s="35">
        <f t="shared" si="7"/>
        <v>54</v>
      </c>
      <c r="B59" s="24"/>
      <c r="C59" s="71"/>
      <c r="D59" s="26"/>
      <c r="E59" s="27"/>
      <c r="F59" s="36"/>
      <c r="G59" s="29"/>
      <c r="H59" s="37"/>
      <c r="I59" s="31"/>
      <c r="J59" s="31"/>
      <c r="K59" s="32"/>
      <c r="L59" s="27"/>
      <c r="M59" s="38"/>
      <c r="N59" s="39"/>
      <c r="O59" s="61">
        <f t="shared" si="24"/>
        <v>0</v>
      </c>
      <c r="P59" s="64">
        <f t="shared" si="25"/>
        <v>-1006119.7166666668</v>
      </c>
      <c r="Q59" s="61">
        <f t="shared" si="26"/>
        <v>0</v>
      </c>
      <c r="R59" s="62">
        <f t="shared" si="27"/>
        <v>4059</v>
      </c>
      <c r="S59" s="63">
        <f t="shared" si="28"/>
        <v>0</v>
      </c>
      <c r="T59" s="73">
        <f t="shared" si="2"/>
        <v>95.670578930496973</v>
      </c>
      <c r="U59" s="61">
        <f t="shared" si="29"/>
        <v>0</v>
      </c>
      <c r="V59" s="64">
        <f t="shared" si="30"/>
        <v>2.7453820671053273</v>
      </c>
      <c r="W59" s="64">
        <f t="shared" si="31"/>
        <v>0.2535</v>
      </c>
      <c r="X59" s="74">
        <f t="shared" si="11"/>
        <v>2.5999999999999999E-2</v>
      </c>
      <c r="Y59" s="64">
        <f t="shared" si="12"/>
        <v>0.24252491758880981</v>
      </c>
      <c r="Z59" s="64">
        <f t="shared" si="32"/>
        <v>2.9879069846941371</v>
      </c>
      <c r="AB59" s="70">
        <f t="shared" si="33"/>
        <v>0</v>
      </c>
    </row>
    <row r="60" spans="1:28" ht="20.25" customHeight="1" x14ac:dyDescent="0.2">
      <c r="A60" s="35">
        <f t="shared" si="7"/>
        <v>55</v>
      </c>
      <c r="B60" s="24"/>
      <c r="C60" s="71"/>
      <c r="D60" s="26"/>
      <c r="E60" s="27"/>
      <c r="F60" s="36"/>
      <c r="G60" s="29"/>
      <c r="H60" s="37"/>
      <c r="I60" s="31"/>
      <c r="J60" s="31"/>
      <c r="K60" s="32"/>
      <c r="L60" s="27"/>
      <c r="M60" s="38"/>
      <c r="N60" s="39"/>
      <c r="O60" s="61">
        <f t="shared" si="24"/>
        <v>0</v>
      </c>
      <c r="P60" s="64">
        <f t="shared" si="25"/>
        <v>-1006119.7166666668</v>
      </c>
      <c r="Q60" s="61">
        <f t="shared" si="26"/>
        <v>0</v>
      </c>
      <c r="R60" s="62">
        <f t="shared" si="27"/>
        <v>4059</v>
      </c>
      <c r="S60" s="63">
        <f t="shared" si="28"/>
        <v>0</v>
      </c>
      <c r="T60" s="73">
        <f t="shared" si="2"/>
        <v>95.670578930496973</v>
      </c>
      <c r="U60" s="61">
        <f t="shared" si="29"/>
        <v>0</v>
      </c>
      <c r="V60" s="64">
        <f t="shared" si="30"/>
        <v>2.7453820671053273</v>
      </c>
      <c r="W60" s="64">
        <f t="shared" si="31"/>
        <v>0.2535</v>
      </c>
      <c r="X60" s="74">
        <f t="shared" si="11"/>
        <v>2.5999999999999999E-2</v>
      </c>
      <c r="Y60" s="64">
        <f t="shared" si="12"/>
        <v>0.24252491758880981</v>
      </c>
      <c r="Z60" s="64">
        <f t="shared" si="32"/>
        <v>2.9879069846941371</v>
      </c>
      <c r="AB60" s="70">
        <f t="shared" si="33"/>
        <v>0</v>
      </c>
    </row>
    <row r="61" spans="1:28" ht="20.25" customHeight="1" x14ac:dyDescent="0.2">
      <c r="A61" s="35">
        <f t="shared" si="7"/>
        <v>56</v>
      </c>
      <c r="B61" s="24"/>
      <c r="C61" s="71"/>
      <c r="D61" s="26"/>
      <c r="E61" s="27"/>
      <c r="F61" s="36"/>
      <c r="G61" s="29"/>
      <c r="H61" s="37"/>
      <c r="I61" s="31"/>
      <c r="J61" s="31"/>
      <c r="K61" s="32"/>
      <c r="L61" s="27"/>
      <c r="M61" s="38"/>
      <c r="N61" s="39"/>
      <c r="O61" s="61">
        <f t="shared" si="24"/>
        <v>0</v>
      </c>
      <c r="P61" s="64">
        <f t="shared" si="25"/>
        <v>-1006119.7166666668</v>
      </c>
      <c r="Q61" s="61">
        <f t="shared" si="26"/>
        <v>0</v>
      </c>
      <c r="R61" s="62">
        <f t="shared" si="27"/>
        <v>4059</v>
      </c>
      <c r="S61" s="63">
        <f t="shared" si="28"/>
        <v>0</v>
      </c>
      <c r="T61" s="73">
        <f>T62</f>
        <v>95.670578930496973</v>
      </c>
      <c r="U61" s="61">
        <f t="shared" si="29"/>
        <v>0</v>
      </c>
      <c r="V61" s="64">
        <f t="shared" si="30"/>
        <v>2.7453820671053273</v>
      </c>
      <c r="W61" s="64">
        <f t="shared" si="31"/>
        <v>0.2535</v>
      </c>
      <c r="X61" s="74">
        <f t="shared" si="11"/>
        <v>2.5999999999999999E-2</v>
      </c>
      <c r="Y61" s="64">
        <f t="shared" si="12"/>
        <v>0.24252491758880981</v>
      </c>
      <c r="Z61" s="64">
        <f t="shared" si="32"/>
        <v>2.9879069846941371</v>
      </c>
      <c r="AB61" s="70">
        <f t="shared" si="33"/>
        <v>0</v>
      </c>
    </row>
    <row r="62" spans="1:28" ht="20.25" customHeight="1" x14ac:dyDescent="0.2">
      <c r="A62" s="35">
        <f t="shared" si="7"/>
        <v>57</v>
      </c>
      <c r="B62" s="24"/>
      <c r="C62" s="71"/>
      <c r="D62" s="26"/>
      <c r="E62" s="27"/>
      <c r="F62" s="36"/>
      <c r="G62" s="29"/>
      <c r="H62" s="37"/>
      <c r="I62" s="31"/>
      <c r="J62" s="31"/>
      <c r="K62" s="32"/>
      <c r="L62" s="27"/>
      <c r="M62" s="38"/>
      <c r="N62" s="39"/>
      <c r="O62" s="61">
        <f t="shared" si="24"/>
        <v>0</v>
      </c>
      <c r="P62" s="64">
        <f t="shared" si="25"/>
        <v>-1006119.7166666668</v>
      </c>
      <c r="Q62" s="61">
        <f t="shared" si="26"/>
        <v>0</v>
      </c>
      <c r="R62" s="62">
        <f t="shared" si="27"/>
        <v>4059</v>
      </c>
      <c r="S62" s="63">
        <f t="shared" si="28"/>
        <v>0</v>
      </c>
      <c r="T62" s="73">
        <f t="shared" si="2"/>
        <v>95.670578930496973</v>
      </c>
      <c r="U62" s="61">
        <f t="shared" si="29"/>
        <v>0</v>
      </c>
      <c r="V62" s="64">
        <f t="shared" si="30"/>
        <v>2.7453820671053273</v>
      </c>
      <c r="W62" s="64">
        <f t="shared" si="31"/>
        <v>0.2535</v>
      </c>
      <c r="X62" s="74">
        <f t="shared" si="11"/>
        <v>2.5999999999999999E-2</v>
      </c>
      <c r="Y62" s="64">
        <f t="shared" si="12"/>
        <v>0.24252491758880981</v>
      </c>
      <c r="Z62" s="64">
        <f t="shared" si="32"/>
        <v>2.9879069846941371</v>
      </c>
      <c r="AB62" s="70">
        <f t="shared" si="33"/>
        <v>0</v>
      </c>
    </row>
    <row r="63" spans="1:28" ht="20.25" customHeight="1" x14ac:dyDescent="0.2">
      <c r="A63" s="35">
        <f t="shared" si="7"/>
        <v>58</v>
      </c>
      <c r="B63" s="24"/>
      <c r="C63" s="71"/>
      <c r="D63" s="26"/>
      <c r="E63" s="27"/>
      <c r="F63" s="36"/>
      <c r="G63" s="29"/>
      <c r="H63" s="37"/>
      <c r="I63" s="31"/>
      <c r="J63" s="31"/>
      <c r="K63" s="32"/>
      <c r="L63" s="27"/>
      <c r="M63" s="38"/>
      <c r="N63" s="39"/>
      <c r="O63" s="61">
        <f t="shared" si="24"/>
        <v>0</v>
      </c>
      <c r="P63" s="64">
        <f t="shared" si="25"/>
        <v>-1006119.7166666668</v>
      </c>
      <c r="Q63" s="61">
        <f t="shared" si="26"/>
        <v>0</v>
      </c>
      <c r="R63" s="62">
        <f t="shared" si="27"/>
        <v>4059</v>
      </c>
      <c r="S63" s="63">
        <f t="shared" si="28"/>
        <v>0</v>
      </c>
      <c r="T63" s="73">
        <f t="shared" si="2"/>
        <v>95.670578930496973</v>
      </c>
      <c r="U63" s="61">
        <f t="shared" si="29"/>
        <v>0</v>
      </c>
      <c r="V63" s="64">
        <f t="shared" si="30"/>
        <v>2.7453820671053273</v>
      </c>
      <c r="W63" s="64">
        <f t="shared" si="31"/>
        <v>0.2535</v>
      </c>
      <c r="X63" s="74">
        <f t="shared" si="11"/>
        <v>2.5999999999999999E-2</v>
      </c>
      <c r="Y63" s="64">
        <f t="shared" si="12"/>
        <v>0.24252491758880981</v>
      </c>
      <c r="Z63" s="64">
        <f t="shared" si="32"/>
        <v>2.9879069846941371</v>
      </c>
      <c r="AB63" s="70">
        <f t="shared" si="33"/>
        <v>0</v>
      </c>
    </row>
    <row r="64" spans="1:28" ht="20.25" customHeight="1" x14ac:dyDescent="0.2">
      <c r="A64" s="35">
        <f t="shared" si="7"/>
        <v>59</v>
      </c>
      <c r="B64" s="24"/>
      <c r="C64" s="71"/>
      <c r="D64" s="26"/>
      <c r="E64" s="27"/>
      <c r="F64" s="36"/>
      <c r="G64" s="29"/>
      <c r="H64" s="37"/>
      <c r="I64" s="31"/>
      <c r="J64" s="31"/>
      <c r="K64" s="32"/>
      <c r="L64" s="27"/>
      <c r="M64" s="38"/>
      <c r="N64" s="39"/>
      <c r="O64" s="61">
        <f t="shared" si="24"/>
        <v>0</v>
      </c>
      <c r="P64" s="64">
        <f t="shared" si="25"/>
        <v>-1006119.7166666668</v>
      </c>
      <c r="Q64" s="61">
        <f t="shared" si="26"/>
        <v>0</v>
      </c>
      <c r="R64" s="62">
        <f t="shared" si="27"/>
        <v>4059</v>
      </c>
      <c r="S64" s="63">
        <f t="shared" si="28"/>
        <v>0</v>
      </c>
      <c r="T64" s="73">
        <f t="shared" si="2"/>
        <v>95.670578930496973</v>
      </c>
      <c r="U64" s="61">
        <f t="shared" si="29"/>
        <v>0</v>
      </c>
      <c r="V64" s="64">
        <f t="shared" si="30"/>
        <v>2.7453820671053273</v>
      </c>
      <c r="W64" s="64">
        <f t="shared" si="31"/>
        <v>0.2535</v>
      </c>
      <c r="X64" s="74">
        <f t="shared" si="11"/>
        <v>2.5999999999999999E-2</v>
      </c>
      <c r="Y64" s="64">
        <f t="shared" si="12"/>
        <v>0.24252491758880981</v>
      </c>
      <c r="Z64" s="64">
        <f t="shared" si="32"/>
        <v>2.9879069846941371</v>
      </c>
      <c r="AB64" s="70">
        <f t="shared" si="33"/>
        <v>0</v>
      </c>
    </row>
    <row r="65" spans="1:28" ht="20.25" customHeight="1" x14ac:dyDescent="0.2">
      <c r="A65" s="35">
        <f t="shared" si="7"/>
        <v>60</v>
      </c>
      <c r="B65" s="24"/>
      <c r="C65" s="71"/>
      <c r="D65" s="26"/>
      <c r="E65" s="27"/>
      <c r="F65" s="36"/>
      <c r="G65" s="29"/>
      <c r="H65" s="37"/>
      <c r="I65" s="31"/>
      <c r="J65" s="31"/>
      <c r="K65" s="32"/>
      <c r="L65" s="27"/>
      <c r="M65" s="38"/>
      <c r="N65" s="39"/>
      <c r="O65" s="61">
        <f t="shared" si="24"/>
        <v>0</v>
      </c>
      <c r="P65" s="64">
        <f t="shared" si="25"/>
        <v>-1006119.7166666668</v>
      </c>
      <c r="Q65" s="61">
        <f t="shared" si="26"/>
        <v>0</v>
      </c>
      <c r="R65" s="62">
        <f t="shared" si="27"/>
        <v>4059</v>
      </c>
      <c r="S65" s="63">
        <f t="shared" si="28"/>
        <v>0</v>
      </c>
      <c r="T65" s="73">
        <f t="shared" si="2"/>
        <v>95.670578930496973</v>
      </c>
      <c r="U65" s="61">
        <f t="shared" si="29"/>
        <v>0</v>
      </c>
      <c r="V65" s="64">
        <f t="shared" si="30"/>
        <v>2.7453820671053273</v>
      </c>
      <c r="W65" s="64">
        <f t="shared" si="31"/>
        <v>0.2535</v>
      </c>
      <c r="X65" s="74">
        <f t="shared" si="11"/>
        <v>2.5999999999999999E-2</v>
      </c>
      <c r="Y65" s="64">
        <f t="shared" si="12"/>
        <v>0.24252491758880981</v>
      </c>
      <c r="Z65" s="64">
        <f t="shared" si="32"/>
        <v>2.9879069846941371</v>
      </c>
      <c r="AB65" s="70">
        <f t="shared" si="33"/>
        <v>0</v>
      </c>
    </row>
    <row r="66" spans="1:28" ht="20.25" customHeight="1" x14ac:dyDescent="0.2">
      <c r="A66" s="35">
        <f t="shared" si="7"/>
        <v>61</v>
      </c>
      <c r="B66" s="24"/>
      <c r="C66" s="71"/>
      <c r="D66" s="26"/>
      <c r="E66" s="27"/>
      <c r="F66" s="36"/>
      <c r="G66" s="29"/>
      <c r="H66" s="37"/>
      <c r="I66" s="31"/>
      <c r="J66" s="31"/>
      <c r="K66" s="32"/>
      <c r="L66" s="27"/>
      <c r="M66" s="38"/>
      <c r="N66" s="39"/>
      <c r="O66" s="61">
        <f t="shared" si="24"/>
        <v>0</v>
      </c>
      <c r="P66" s="64">
        <f t="shared" si="25"/>
        <v>-1006119.7166666668</v>
      </c>
      <c r="Q66" s="61">
        <f t="shared" si="26"/>
        <v>0</v>
      </c>
      <c r="R66" s="62">
        <f t="shared" si="27"/>
        <v>4059</v>
      </c>
      <c r="S66" s="63">
        <f t="shared" si="28"/>
        <v>0</v>
      </c>
      <c r="T66" s="73">
        <f t="shared" si="2"/>
        <v>95.670578930496973</v>
      </c>
      <c r="U66" s="61">
        <f t="shared" si="29"/>
        <v>0</v>
      </c>
      <c r="V66" s="64">
        <f t="shared" si="30"/>
        <v>2.7453820671053273</v>
      </c>
      <c r="W66" s="64">
        <f t="shared" si="31"/>
        <v>0.2535</v>
      </c>
      <c r="X66" s="74">
        <f t="shared" si="11"/>
        <v>2.5999999999999999E-2</v>
      </c>
      <c r="Y66" s="64">
        <f t="shared" si="12"/>
        <v>0.24252491758880981</v>
      </c>
      <c r="Z66" s="64">
        <f t="shared" si="32"/>
        <v>2.9879069846941371</v>
      </c>
      <c r="AB66" s="70">
        <f t="shared" si="33"/>
        <v>0</v>
      </c>
    </row>
    <row r="67" spans="1:28" ht="20.25" customHeight="1" x14ac:dyDescent="0.2">
      <c r="A67" s="35">
        <f t="shared" si="7"/>
        <v>62</v>
      </c>
      <c r="B67" s="24"/>
      <c r="C67" s="71"/>
      <c r="D67" s="26"/>
      <c r="E67" s="27"/>
      <c r="F67" s="36"/>
      <c r="G67" s="29"/>
      <c r="H67" s="37"/>
      <c r="I67" s="31"/>
      <c r="J67" s="31"/>
      <c r="K67" s="32"/>
      <c r="L67" s="27"/>
      <c r="M67" s="38"/>
      <c r="N67" s="39"/>
      <c r="O67" s="61">
        <f t="shared" si="24"/>
        <v>0</v>
      </c>
      <c r="P67" s="64">
        <f t="shared" si="25"/>
        <v>-1006119.7166666668</v>
      </c>
      <c r="Q67" s="61">
        <f t="shared" si="26"/>
        <v>0</v>
      </c>
      <c r="R67" s="62">
        <f t="shared" si="27"/>
        <v>4059</v>
      </c>
      <c r="S67" s="63">
        <f t="shared" si="28"/>
        <v>0</v>
      </c>
      <c r="T67" s="73">
        <f t="shared" si="2"/>
        <v>95.670578930496973</v>
      </c>
      <c r="U67" s="61">
        <f t="shared" si="29"/>
        <v>0</v>
      </c>
      <c r="V67" s="64">
        <f t="shared" si="30"/>
        <v>2.7453820671053273</v>
      </c>
      <c r="W67" s="64">
        <f t="shared" si="31"/>
        <v>0.2535</v>
      </c>
      <c r="X67" s="74">
        <f t="shared" si="11"/>
        <v>2.5999999999999999E-2</v>
      </c>
      <c r="Y67" s="64">
        <f t="shared" si="12"/>
        <v>0.24252491758880981</v>
      </c>
      <c r="Z67" s="64">
        <f t="shared" si="32"/>
        <v>2.9879069846941371</v>
      </c>
      <c r="AB67" s="70">
        <f t="shared" si="33"/>
        <v>0</v>
      </c>
    </row>
    <row r="68" spans="1:28" ht="20.25" customHeight="1" x14ac:dyDescent="0.2">
      <c r="A68" s="35">
        <f t="shared" si="7"/>
        <v>63</v>
      </c>
      <c r="B68" s="24"/>
      <c r="C68" s="71"/>
      <c r="D68" s="26"/>
      <c r="E68" s="27"/>
      <c r="F68" s="36"/>
      <c r="G68" s="29"/>
      <c r="H68" s="37"/>
      <c r="I68" s="31"/>
      <c r="J68" s="31"/>
      <c r="K68" s="32"/>
      <c r="L68" s="27"/>
      <c r="M68" s="38"/>
      <c r="N68" s="39"/>
      <c r="O68" s="61">
        <f t="shared" si="24"/>
        <v>0</v>
      </c>
      <c r="P68" s="64">
        <f t="shared" si="25"/>
        <v>-1006119.7166666668</v>
      </c>
      <c r="Q68" s="61">
        <f t="shared" si="26"/>
        <v>0</v>
      </c>
      <c r="R68" s="62">
        <f t="shared" si="27"/>
        <v>4059</v>
      </c>
      <c r="S68" s="63">
        <f t="shared" si="28"/>
        <v>0</v>
      </c>
      <c r="T68" s="73">
        <f t="shared" si="2"/>
        <v>95.670578930496973</v>
      </c>
      <c r="U68" s="61">
        <f t="shared" si="29"/>
        <v>0</v>
      </c>
      <c r="V68" s="64">
        <f t="shared" si="30"/>
        <v>2.7453820671053273</v>
      </c>
      <c r="W68" s="64">
        <f t="shared" si="31"/>
        <v>0.2535</v>
      </c>
      <c r="X68" s="74">
        <f t="shared" si="11"/>
        <v>2.5999999999999999E-2</v>
      </c>
      <c r="Y68" s="64">
        <f t="shared" si="12"/>
        <v>0.24252491758880981</v>
      </c>
      <c r="Z68" s="64">
        <f t="shared" si="32"/>
        <v>2.9879069846941371</v>
      </c>
      <c r="AB68" s="70">
        <f t="shared" si="33"/>
        <v>0</v>
      </c>
    </row>
    <row r="69" spans="1:28" ht="20.25" customHeight="1" x14ac:dyDescent="0.2">
      <c r="A69" s="35">
        <f t="shared" si="7"/>
        <v>64</v>
      </c>
      <c r="B69" s="24"/>
      <c r="C69" s="71"/>
      <c r="D69" s="26"/>
      <c r="E69" s="27"/>
      <c r="F69" s="36"/>
      <c r="G69" s="29"/>
      <c r="H69" s="37"/>
      <c r="I69" s="31"/>
      <c r="J69" s="31"/>
      <c r="K69" s="32"/>
      <c r="L69" s="27"/>
      <c r="M69" s="38"/>
      <c r="N69" s="39"/>
      <c r="O69" s="61">
        <f t="shared" si="24"/>
        <v>0</v>
      </c>
      <c r="P69" s="64">
        <f t="shared" si="25"/>
        <v>-1006119.7166666668</v>
      </c>
      <c r="Q69" s="61">
        <f t="shared" si="26"/>
        <v>0</v>
      </c>
      <c r="R69" s="62">
        <f t="shared" si="27"/>
        <v>4059</v>
      </c>
      <c r="S69" s="63">
        <f t="shared" si="28"/>
        <v>0</v>
      </c>
      <c r="T69" s="73">
        <f t="shared" si="2"/>
        <v>95.670578930496973</v>
      </c>
      <c r="U69" s="61">
        <f t="shared" si="29"/>
        <v>0</v>
      </c>
      <c r="V69" s="64">
        <f t="shared" si="30"/>
        <v>2.7453820671053273</v>
      </c>
      <c r="W69" s="64">
        <f t="shared" si="31"/>
        <v>0.2535</v>
      </c>
      <c r="X69" s="74">
        <f t="shared" si="11"/>
        <v>2.5999999999999999E-2</v>
      </c>
      <c r="Y69" s="64">
        <f t="shared" si="12"/>
        <v>0.24252491758880981</v>
      </c>
      <c r="Z69" s="64">
        <f t="shared" si="32"/>
        <v>2.9879069846941371</v>
      </c>
      <c r="AB69" s="70">
        <f t="shared" si="33"/>
        <v>0</v>
      </c>
    </row>
    <row r="70" spans="1:28" ht="20.25" customHeight="1" x14ac:dyDescent="0.2">
      <c r="A70" s="35">
        <f t="shared" si="7"/>
        <v>65</v>
      </c>
      <c r="B70" s="24"/>
      <c r="C70" s="71"/>
      <c r="D70" s="26"/>
      <c r="E70" s="27"/>
      <c r="F70" s="36"/>
      <c r="G70" s="29"/>
      <c r="H70" s="37"/>
      <c r="I70" s="31"/>
      <c r="J70" s="31"/>
      <c r="K70" s="32"/>
      <c r="L70" s="27"/>
      <c r="M70" s="38"/>
      <c r="N70" s="39"/>
      <c r="O70" s="61">
        <f t="shared" si="24"/>
        <v>0</v>
      </c>
      <c r="P70" s="64">
        <f t="shared" si="25"/>
        <v>-1006119.7166666668</v>
      </c>
      <c r="Q70" s="61">
        <f t="shared" si="26"/>
        <v>0</v>
      </c>
      <c r="R70" s="62">
        <f t="shared" si="27"/>
        <v>4059</v>
      </c>
      <c r="S70" s="63">
        <f t="shared" si="28"/>
        <v>0</v>
      </c>
      <c r="T70" s="73">
        <f t="shared" ref="T70:T83" si="34">T71</f>
        <v>95.670578930496973</v>
      </c>
      <c r="U70" s="61">
        <f t="shared" si="29"/>
        <v>0</v>
      </c>
      <c r="V70" s="64">
        <f t="shared" si="30"/>
        <v>2.7453820671053273</v>
      </c>
      <c r="W70" s="64">
        <f t="shared" si="31"/>
        <v>0.2535</v>
      </c>
      <c r="X70" s="74">
        <f t="shared" si="11"/>
        <v>2.5999999999999999E-2</v>
      </c>
      <c r="Y70" s="64">
        <f t="shared" si="12"/>
        <v>0.24252491758880981</v>
      </c>
      <c r="Z70" s="64">
        <f t="shared" si="32"/>
        <v>2.9879069846941371</v>
      </c>
      <c r="AB70" s="70">
        <f t="shared" si="33"/>
        <v>0</v>
      </c>
    </row>
    <row r="71" spans="1:28" ht="20.25" customHeight="1" x14ac:dyDescent="0.2">
      <c r="A71" s="35">
        <f t="shared" si="7"/>
        <v>66</v>
      </c>
      <c r="B71" s="24"/>
      <c r="C71" s="71"/>
      <c r="D71" s="26"/>
      <c r="E71" s="27"/>
      <c r="F71" s="36"/>
      <c r="G71" s="29"/>
      <c r="H71" s="37"/>
      <c r="I71" s="31"/>
      <c r="J71" s="31"/>
      <c r="K71" s="32"/>
      <c r="L71" s="27"/>
      <c r="M71" s="38"/>
      <c r="N71" s="39"/>
      <c r="O71" s="61">
        <f t="shared" si="24"/>
        <v>0</v>
      </c>
      <c r="P71" s="64">
        <f t="shared" si="25"/>
        <v>-1006119.7166666668</v>
      </c>
      <c r="Q71" s="61">
        <f t="shared" si="26"/>
        <v>0</v>
      </c>
      <c r="R71" s="62">
        <f t="shared" si="27"/>
        <v>4059</v>
      </c>
      <c r="S71" s="63">
        <f t="shared" si="28"/>
        <v>0</v>
      </c>
      <c r="T71" s="73">
        <f t="shared" si="34"/>
        <v>95.670578930496973</v>
      </c>
      <c r="U71" s="61">
        <f t="shared" si="29"/>
        <v>0</v>
      </c>
      <c r="V71" s="64">
        <f t="shared" si="30"/>
        <v>2.7453820671053273</v>
      </c>
      <c r="W71" s="64">
        <f t="shared" si="31"/>
        <v>0.2535</v>
      </c>
      <c r="X71" s="74">
        <f t="shared" si="11"/>
        <v>2.5999999999999999E-2</v>
      </c>
      <c r="Y71" s="64">
        <f t="shared" si="12"/>
        <v>0.24252491758880981</v>
      </c>
      <c r="Z71" s="64">
        <f t="shared" si="32"/>
        <v>2.9879069846941371</v>
      </c>
      <c r="AB71" s="70">
        <f t="shared" si="33"/>
        <v>0</v>
      </c>
    </row>
    <row r="72" spans="1:28" ht="20.25" customHeight="1" x14ac:dyDescent="0.2">
      <c r="A72" s="35">
        <f t="shared" ref="A72:A96" si="35">A71+1</f>
        <v>67</v>
      </c>
      <c r="B72" s="24"/>
      <c r="C72" s="71"/>
      <c r="D72" s="26"/>
      <c r="E72" s="27"/>
      <c r="F72" s="36"/>
      <c r="G72" s="29"/>
      <c r="H72" s="37"/>
      <c r="I72" s="31"/>
      <c r="J72" s="31"/>
      <c r="K72" s="32"/>
      <c r="L72" s="27"/>
      <c r="M72" s="38"/>
      <c r="N72" s="39"/>
      <c r="O72" s="61">
        <f t="shared" si="24"/>
        <v>0</v>
      </c>
      <c r="P72" s="64">
        <f t="shared" si="25"/>
        <v>-1006119.7166666668</v>
      </c>
      <c r="Q72" s="61">
        <f t="shared" si="26"/>
        <v>0</v>
      </c>
      <c r="R72" s="62">
        <f t="shared" si="27"/>
        <v>4059</v>
      </c>
      <c r="S72" s="63">
        <f t="shared" si="28"/>
        <v>0</v>
      </c>
      <c r="T72" s="73">
        <f t="shared" si="34"/>
        <v>95.670578930496973</v>
      </c>
      <c r="U72" s="61">
        <f t="shared" si="29"/>
        <v>0</v>
      </c>
      <c r="V72" s="64">
        <f t="shared" si="30"/>
        <v>2.7453820671053273</v>
      </c>
      <c r="W72" s="64">
        <f t="shared" si="31"/>
        <v>0.2535</v>
      </c>
      <c r="X72" s="74">
        <f t="shared" ref="X72:X96" si="36">0.026*EXP(-0.016*E72)</f>
        <v>2.5999999999999999E-2</v>
      </c>
      <c r="Y72" s="64">
        <f t="shared" ref="Y72:Y96" si="37">(W72-(X72-X71))*(E72+1)*1*273/(273+L72)*T72/100</f>
        <v>0.24252491758880981</v>
      </c>
      <c r="Z72" s="64">
        <f t="shared" si="32"/>
        <v>2.9879069846941371</v>
      </c>
      <c r="AB72" s="70">
        <f t="shared" si="33"/>
        <v>0</v>
      </c>
    </row>
    <row r="73" spans="1:28" ht="20.25" customHeight="1" x14ac:dyDescent="0.2">
      <c r="A73" s="35">
        <f t="shared" si="35"/>
        <v>68</v>
      </c>
      <c r="B73" s="24"/>
      <c r="C73" s="71"/>
      <c r="D73" s="26"/>
      <c r="E73" s="27"/>
      <c r="F73" s="36"/>
      <c r="G73" s="29"/>
      <c r="H73" s="37"/>
      <c r="I73" s="31"/>
      <c r="J73" s="31"/>
      <c r="K73" s="32"/>
      <c r="L73" s="27"/>
      <c r="M73" s="38"/>
      <c r="N73" s="39"/>
      <c r="O73" s="61">
        <f t="shared" si="24"/>
        <v>0</v>
      </c>
      <c r="P73" s="64">
        <f t="shared" si="25"/>
        <v>-1006119.7166666668</v>
      </c>
      <c r="Q73" s="61">
        <f t="shared" si="26"/>
        <v>0</v>
      </c>
      <c r="R73" s="62">
        <f t="shared" si="27"/>
        <v>4059</v>
      </c>
      <c r="S73" s="63">
        <f t="shared" si="28"/>
        <v>0</v>
      </c>
      <c r="T73" s="73">
        <f t="shared" si="34"/>
        <v>95.670578930496973</v>
      </c>
      <c r="U73" s="61">
        <f t="shared" si="29"/>
        <v>0</v>
      </c>
      <c r="V73" s="64">
        <f t="shared" si="30"/>
        <v>2.7453820671053273</v>
      </c>
      <c r="W73" s="64">
        <f t="shared" si="31"/>
        <v>0.2535</v>
      </c>
      <c r="X73" s="74">
        <f t="shared" si="36"/>
        <v>2.5999999999999999E-2</v>
      </c>
      <c r="Y73" s="64">
        <f t="shared" si="37"/>
        <v>0.24252491758880981</v>
      </c>
      <c r="Z73" s="64">
        <f t="shared" si="32"/>
        <v>2.9879069846941371</v>
      </c>
      <c r="AB73" s="70">
        <f t="shared" si="33"/>
        <v>0</v>
      </c>
    </row>
    <row r="74" spans="1:28" ht="20.25" customHeight="1" x14ac:dyDescent="0.2">
      <c r="A74" s="35">
        <f t="shared" si="35"/>
        <v>69</v>
      </c>
      <c r="B74" s="24"/>
      <c r="C74" s="71"/>
      <c r="D74" s="26"/>
      <c r="E74" s="27"/>
      <c r="F74" s="36"/>
      <c r="G74" s="29"/>
      <c r="H74" s="37"/>
      <c r="I74" s="31"/>
      <c r="J74" s="31"/>
      <c r="K74" s="32"/>
      <c r="L74" s="27"/>
      <c r="M74" s="38"/>
      <c r="N74" s="39"/>
      <c r="O74" s="61">
        <f t="shared" si="24"/>
        <v>0</v>
      </c>
      <c r="P74" s="64">
        <f t="shared" si="25"/>
        <v>-1006119.7166666668</v>
      </c>
      <c r="Q74" s="61">
        <f t="shared" si="26"/>
        <v>0</v>
      </c>
      <c r="R74" s="62">
        <f t="shared" si="27"/>
        <v>4059</v>
      </c>
      <c r="S74" s="63">
        <f t="shared" si="28"/>
        <v>0</v>
      </c>
      <c r="T74" s="73">
        <f t="shared" si="34"/>
        <v>95.670578930496973</v>
      </c>
      <c r="U74" s="61">
        <f t="shared" si="29"/>
        <v>0</v>
      </c>
      <c r="V74" s="64">
        <f t="shared" si="30"/>
        <v>2.7453820671053273</v>
      </c>
      <c r="W74" s="64">
        <f t="shared" si="31"/>
        <v>0.2535</v>
      </c>
      <c r="X74" s="74">
        <f t="shared" si="36"/>
        <v>2.5999999999999999E-2</v>
      </c>
      <c r="Y74" s="64">
        <f t="shared" si="37"/>
        <v>0.24252491758880981</v>
      </c>
      <c r="Z74" s="64">
        <f t="shared" si="32"/>
        <v>2.9879069846941371</v>
      </c>
      <c r="AB74" s="70">
        <f t="shared" si="33"/>
        <v>0</v>
      </c>
    </row>
    <row r="75" spans="1:28" ht="20.25" customHeight="1" x14ac:dyDescent="0.2">
      <c r="A75" s="35">
        <f t="shared" si="35"/>
        <v>70</v>
      </c>
      <c r="B75" s="24"/>
      <c r="C75" s="71"/>
      <c r="D75" s="26"/>
      <c r="E75" s="27"/>
      <c r="F75" s="36"/>
      <c r="G75" s="29"/>
      <c r="H75" s="37"/>
      <c r="I75" s="31"/>
      <c r="J75" s="31"/>
      <c r="K75" s="32"/>
      <c r="L75" s="27"/>
      <c r="M75" s="38"/>
      <c r="N75" s="39"/>
      <c r="O75" s="61">
        <f t="shared" si="24"/>
        <v>0</v>
      </c>
      <c r="P75" s="64">
        <f t="shared" si="25"/>
        <v>-1006119.7166666668</v>
      </c>
      <c r="Q75" s="61">
        <f t="shared" si="26"/>
        <v>0</v>
      </c>
      <c r="R75" s="62">
        <f t="shared" si="27"/>
        <v>4059</v>
      </c>
      <c r="S75" s="63">
        <f t="shared" si="28"/>
        <v>0</v>
      </c>
      <c r="T75" s="73">
        <f t="shared" si="34"/>
        <v>95.670578930496973</v>
      </c>
      <c r="U75" s="61">
        <f t="shared" si="29"/>
        <v>0</v>
      </c>
      <c r="V75" s="64">
        <f t="shared" si="30"/>
        <v>2.7453820671053273</v>
      </c>
      <c r="W75" s="64">
        <f t="shared" si="31"/>
        <v>0.2535</v>
      </c>
      <c r="X75" s="74">
        <f t="shared" si="36"/>
        <v>2.5999999999999999E-2</v>
      </c>
      <c r="Y75" s="64">
        <f t="shared" si="37"/>
        <v>0.24252491758880981</v>
      </c>
      <c r="Z75" s="64">
        <f t="shared" si="32"/>
        <v>2.9879069846941371</v>
      </c>
      <c r="AB75" s="70">
        <f t="shared" si="33"/>
        <v>0</v>
      </c>
    </row>
    <row r="76" spans="1:28" ht="20.25" customHeight="1" x14ac:dyDescent="0.2">
      <c r="A76" s="35">
        <f t="shared" si="35"/>
        <v>71</v>
      </c>
      <c r="B76" s="24"/>
      <c r="C76" s="71"/>
      <c r="D76" s="26"/>
      <c r="E76" s="27"/>
      <c r="F76" s="36"/>
      <c r="G76" s="29"/>
      <c r="H76" s="37"/>
      <c r="I76" s="31"/>
      <c r="J76" s="31"/>
      <c r="K76" s="32"/>
      <c r="L76" s="27"/>
      <c r="M76" s="38"/>
      <c r="N76" s="39"/>
      <c r="O76" s="61">
        <f t="shared" si="24"/>
        <v>0</v>
      </c>
      <c r="P76" s="64">
        <f t="shared" si="25"/>
        <v>-1006119.7166666668</v>
      </c>
      <c r="Q76" s="61">
        <f t="shared" si="26"/>
        <v>0</v>
      </c>
      <c r="R76" s="62">
        <f t="shared" si="27"/>
        <v>4059</v>
      </c>
      <c r="S76" s="63">
        <f t="shared" si="28"/>
        <v>0</v>
      </c>
      <c r="T76" s="73">
        <f t="shared" si="34"/>
        <v>95.670578930496973</v>
      </c>
      <c r="U76" s="61">
        <f t="shared" si="29"/>
        <v>0</v>
      </c>
      <c r="V76" s="64">
        <f t="shared" si="30"/>
        <v>2.7453820671053273</v>
      </c>
      <c r="W76" s="64">
        <f t="shared" si="31"/>
        <v>0.2535</v>
      </c>
      <c r="X76" s="74">
        <f t="shared" si="36"/>
        <v>2.5999999999999999E-2</v>
      </c>
      <c r="Y76" s="64">
        <f t="shared" si="37"/>
        <v>0.24252491758880981</v>
      </c>
      <c r="Z76" s="64">
        <f t="shared" si="32"/>
        <v>2.9879069846941371</v>
      </c>
      <c r="AB76" s="70">
        <f t="shared" si="33"/>
        <v>0</v>
      </c>
    </row>
    <row r="77" spans="1:28" ht="20.25" customHeight="1" x14ac:dyDescent="0.2">
      <c r="A77" s="35">
        <f t="shared" si="35"/>
        <v>72</v>
      </c>
      <c r="B77" s="24"/>
      <c r="C77" s="71"/>
      <c r="D77" s="26"/>
      <c r="E77" s="27"/>
      <c r="F77" s="36"/>
      <c r="G77" s="29"/>
      <c r="H77" s="37"/>
      <c r="I77" s="31"/>
      <c r="J77" s="31"/>
      <c r="K77" s="32"/>
      <c r="L77" s="27"/>
      <c r="M77" s="38"/>
      <c r="N77" s="39"/>
      <c r="O77" s="61">
        <f t="shared" si="24"/>
        <v>0</v>
      </c>
      <c r="P77" s="64">
        <f t="shared" si="25"/>
        <v>-1006119.7166666668</v>
      </c>
      <c r="Q77" s="61">
        <f t="shared" si="26"/>
        <v>0</v>
      </c>
      <c r="R77" s="62">
        <f t="shared" si="27"/>
        <v>4059</v>
      </c>
      <c r="S77" s="63">
        <f t="shared" si="28"/>
        <v>0</v>
      </c>
      <c r="T77" s="73">
        <f t="shared" si="34"/>
        <v>95.670578930496973</v>
      </c>
      <c r="U77" s="61">
        <f t="shared" si="29"/>
        <v>0</v>
      </c>
      <c r="V77" s="64">
        <f t="shared" si="30"/>
        <v>2.7453820671053273</v>
      </c>
      <c r="W77" s="64">
        <f t="shared" si="31"/>
        <v>0.2535</v>
      </c>
      <c r="X77" s="74">
        <f t="shared" si="36"/>
        <v>2.5999999999999999E-2</v>
      </c>
      <c r="Y77" s="64">
        <f t="shared" si="37"/>
        <v>0.24252491758880981</v>
      </c>
      <c r="Z77" s="64">
        <f t="shared" si="32"/>
        <v>2.9879069846941371</v>
      </c>
      <c r="AB77" s="70">
        <f t="shared" si="33"/>
        <v>0</v>
      </c>
    </row>
    <row r="78" spans="1:28" ht="20.25" customHeight="1" x14ac:dyDescent="0.2">
      <c r="A78" s="35">
        <f t="shared" si="35"/>
        <v>73</v>
      </c>
      <c r="B78" s="24"/>
      <c r="C78" s="71"/>
      <c r="D78" s="26"/>
      <c r="E78" s="27"/>
      <c r="F78" s="36"/>
      <c r="G78" s="29"/>
      <c r="H78" s="37"/>
      <c r="I78" s="31"/>
      <c r="J78" s="31"/>
      <c r="K78" s="32"/>
      <c r="L78" s="27"/>
      <c r="M78" s="38"/>
      <c r="N78" s="39"/>
      <c r="O78" s="61">
        <f t="shared" si="24"/>
        <v>0</v>
      </c>
      <c r="P78" s="64">
        <f t="shared" si="25"/>
        <v>-1006119.7166666668</v>
      </c>
      <c r="Q78" s="61">
        <f t="shared" si="26"/>
        <v>0</v>
      </c>
      <c r="R78" s="62">
        <f t="shared" si="27"/>
        <v>4059</v>
      </c>
      <c r="S78" s="63">
        <f t="shared" si="28"/>
        <v>0</v>
      </c>
      <c r="T78" s="73">
        <f t="shared" si="34"/>
        <v>95.670578930496973</v>
      </c>
      <c r="U78" s="61">
        <f t="shared" si="29"/>
        <v>0</v>
      </c>
      <c r="V78" s="64">
        <f t="shared" si="30"/>
        <v>2.7453820671053273</v>
      </c>
      <c r="W78" s="64">
        <f t="shared" si="31"/>
        <v>0.2535</v>
      </c>
      <c r="X78" s="74">
        <f t="shared" si="36"/>
        <v>2.5999999999999999E-2</v>
      </c>
      <c r="Y78" s="64">
        <f t="shared" si="37"/>
        <v>0.24252491758880981</v>
      </c>
      <c r="Z78" s="64">
        <f t="shared" si="32"/>
        <v>2.9879069846941371</v>
      </c>
      <c r="AB78" s="70">
        <f t="shared" si="33"/>
        <v>0</v>
      </c>
    </row>
    <row r="79" spans="1:28" ht="20.25" customHeight="1" x14ac:dyDescent="0.2">
      <c r="A79" s="35">
        <f t="shared" si="35"/>
        <v>74</v>
      </c>
      <c r="B79" s="24"/>
      <c r="C79" s="71"/>
      <c r="D79" s="26"/>
      <c r="E79" s="27"/>
      <c r="F79" s="36"/>
      <c r="G79" s="29"/>
      <c r="H79" s="37"/>
      <c r="I79" s="31"/>
      <c r="J79" s="31"/>
      <c r="K79" s="32"/>
      <c r="L79" s="27"/>
      <c r="M79" s="38"/>
      <c r="N79" s="39"/>
      <c r="O79" s="61">
        <f t="shared" si="24"/>
        <v>0</v>
      </c>
      <c r="P79" s="64">
        <f t="shared" si="25"/>
        <v>-1006119.7166666668</v>
      </c>
      <c r="Q79" s="61">
        <f t="shared" si="26"/>
        <v>0</v>
      </c>
      <c r="R79" s="62">
        <f t="shared" si="27"/>
        <v>4059</v>
      </c>
      <c r="S79" s="63">
        <f t="shared" si="28"/>
        <v>0</v>
      </c>
      <c r="T79" s="73">
        <f t="shared" si="34"/>
        <v>95.670578930496973</v>
      </c>
      <c r="U79" s="61">
        <f t="shared" si="29"/>
        <v>0</v>
      </c>
      <c r="V79" s="64">
        <f t="shared" si="30"/>
        <v>2.7453820671053273</v>
      </c>
      <c r="W79" s="64">
        <f t="shared" si="31"/>
        <v>0.2535</v>
      </c>
      <c r="X79" s="74">
        <f t="shared" si="36"/>
        <v>2.5999999999999999E-2</v>
      </c>
      <c r="Y79" s="64">
        <f t="shared" si="37"/>
        <v>0.24252491758880981</v>
      </c>
      <c r="Z79" s="64">
        <f t="shared" si="32"/>
        <v>2.9879069846941371</v>
      </c>
      <c r="AB79" s="70">
        <f t="shared" si="33"/>
        <v>0</v>
      </c>
    </row>
    <row r="80" spans="1:28" ht="20.25" customHeight="1" x14ac:dyDescent="0.2">
      <c r="A80" s="35">
        <f t="shared" si="35"/>
        <v>75</v>
      </c>
      <c r="B80" s="24"/>
      <c r="C80" s="71"/>
      <c r="D80" s="26"/>
      <c r="E80" s="27"/>
      <c r="F80" s="36"/>
      <c r="G80" s="29"/>
      <c r="H80" s="37"/>
      <c r="I80" s="31"/>
      <c r="J80" s="31"/>
      <c r="K80" s="32"/>
      <c r="L80" s="27"/>
      <c r="M80" s="38"/>
      <c r="N80" s="39"/>
      <c r="O80" s="61">
        <f t="shared" si="24"/>
        <v>0</v>
      </c>
      <c r="P80" s="64">
        <f t="shared" si="25"/>
        <v>-1006119.7166666668</v>
      </c>
      <c r="Q80" s="61">
        <f t="shared" si="26"/>
        <v>0</v>
      </c>
      <c r="R80" s="62">
        <f t="shared" si="27"/>
        <v>4059</v>
      </c>
      <c r="S80" s="63">
        <f t="shared" si="28"/>
        <v>0</v>
      </c>
      <c r="T80" s="73">
        <f t="shared" si="34"/>
        <v>95.670578930496973</v>
      </c>
      <c r="U80" s="61">
        <f t="shared" si="29"/>
        <v>0</v>
      </c>
      <c r="V80" s="64">
        <f t="shared" si="30"/>
        <v>2.7453820671053273</v>
      </c>
      <c r="W80" s="64">
        <f t="shared" si="31"/>
        <v>0.2535</v>
      </c>
      <c r="X80" s="74">
        <f t="shared" si="36"/>
        <v>2.5999999999999999E-2</v>
      </c>
      <c r="Y80" s="64">
        <f t="shared" si="37"/>
        <v>0.24252491758880981</v>
      </c>
      <c r="Z80" s="64">
        <f t="shared" si="32"/>
        <v>2.9879069846941371</v>
      </c>
      <c r="AB80" s="70">
        <f t="shared" si="33"/>
        <v>0</v>
      </c>
    </row>
    <row r="81" spans="1:28" ht="20.25" customHeight="1" x14ac:dyDescent="0.2">
      <c r="A81" s="35">
        <f t="shared" si="35"/>
        <v>76</v>
      </c>
      <c r="B81" s="24"/>
      <c r="C81" s="71"/>
      <c r="D81" s="26"/>
      <c r="E81" s="27"/>
      <c r="F81" s="36"/>
      <c r="G81" s="29"/>
      <c r="H81" s="37"/>
      <c r="I81" s="31"/>
      <c r="J81" s="31"/>
      <c r="K81" s="32"/>
      <c r="L81" s="27"/>
      <c r="M81" s="38"/>
      <c r="N81" s="39"/>
      <c r="O81" s="61">
        <f t="shared" si="24"/>
        <v>0</v>
      </c>
      <c r="P81" s="64">
        <f t="shared" si="25"/>
        <v>-1006119.7166666668</v>
      </c>
      <c r="Q81" s="61">
        <f t="shared" si="26"/>
        <v>0</v>
      </c>
      <c r="R81" s="62">
        <f t="shared" si="27"/>
        <v>4059</v>
      </c>
      <c r="S81" s="63">
        <f t="shared" si="28"/>
        <v>0</v>
      </c>
      <c r="T81" s="73">
        <f t="shared" si="34"/>
        <v>95.670578930496973</v>
      </c>
      <c r="U81" s="61">
        <f t="shared" si="29"/>
        <v>0</v>
      </c>
      <c r="V81" s="64">
        <f t="shared" si="30"/>
        <v>2.7453820671053273</v>
      </c>
      <c r="W81" s="64">
        <f t="shared" si="31"/>
        <v>0.2535</v>
      </c>
      <c r="X81" s="74">
        <f t="shared" si="36"/>
        <v>2.5999999999999999E-2</v>
      </c>
      <c r="Y81" s="64">
        <f t="shared" si="37"/>
        <v>0.24252491758880981</v>
      </c>
      <c r="Z81" s="64">
        <f t="shared" si="32"/>
        <v>2.9879069846941371</v>
      </c>
      <c r="AB81" s="70">
        <f t="shared" si="33"/>
        <v>0</v>
      </c>
    </row>
    <row r="82" spans="1:28" ht="20.25" customHeight="1" x14ac:dyDescent="0.2">
      <c r="A82" s="35">
        <f t="shared" si="35"/>
        <v>77</v>
      </c>
      <c r="B82" s="24"/>
      <c r="C82" s="71"/>
      <c r="D82" s="26"/>
      <c r="E82" s="27"/>
      <c r="F82" s="36"/>
      <c r="G82" s="29"/>
      <c r="H82" s="37"/>
      <c r="I82" s="31"/>
      <c r="J82" s="31"/>
      <c r="K82" s="32"/>
      <c r="L82" s="27"/>
      <c r="M82" s="38"/>
      <c r="N82" s="39"/>
      <c r="O82" s="61">
        <f t="shared" si="24"/>
        <v>0</v>
      </c>
      <c r="P82" s="64">
        <f t="shared" si="25"/>
        <v>-1006119.7166666668</v>
      </c>
      <c r="Q82" s="61">
        <f t="shared" si="26"/>
        <v>0</v>
      </c>
      <c r="R82" s="62">
        <f t="shared" si="27"/>
        <v>4059</v>
      </c>
      <c r="S82" s="63">
        <f t="shared" si="28"/>
        <v>0</v>
      </c>
      <c r="T82" s="73">
        <f t="shared" si="34"/>
        <v>95.670578930496973</v>
      </c>
      <c r="U82" s="61">
        <f t="shared" si="29"/>
        <v>0</v>
      </c>
      <c r="V82" s="64">
        <f t="shared" si="30"/>
        <v>2.7453820671053273</v>
      </c>
      <c r="W82" s="64">
        <f t="shared" si="31"/>
        <v>0.2535</v>
      </c>
      <c r="X82" s="74">
        <f t="shared" si="36"/>
        <v>2.5999999999999999E-2</v>
      </c>
      <c r="Y82" s="64">
        <f t="shared" si="37"/>
        <v>0.24252491758880981</v>
      </c>
      <c r="Z82" s="64">
        <f t="shared" si="32"/>
        <v>2.9879069846941371</v>
      </c>
      <c r="AB82" s="70">
        <f t="shared" si="33"/>
        <v>0</v>
      </c>
    </row>
    <row r="83" spans="1:28" ht="20.25" customHeight="1" x14ac:dyDescent="0.2">
      <c r="A83" s="35">
        <f t="shared" si="35"/>
        <v>78</v>
      </c>
      <c r="B83" s="24"/>
      <c r="C83" s="25"/>
      <c r="D83" s="26"/>
      <c r="E83" s="27"/>
      <c r="F83" s="36"/>
      <c r="G83" s="29"/>
      <c r="H83" s="37"/>
      <c r="I83" s="31"/>
      <c r="J83" s="31"/>
      <c r="K83" s="32"/>
      <c r="L83" s="27"/>
      <c r="M83" s="38"/>
      <c r="N83" s="39"/>
      <c r="O83" s="61">
        <f t="shared" si="24"/>
        <v>0</v>
      </c>
      <c r="P83" s="64">
        <f t="shared" si="25"/>
        <v>-1006119.7166666668</v>
      </c>
      <c r="Q83" s="61">
        <f t="shared" si="26"/>
        <v>0</v>
      </c>
      <c r="R83" s="62">
        <f t="shared" si="27"/>
        <v>4059</v>
      </c>
      <c r="S83" s="63">
        <f t="shared" si="28"/>
        <v>0</v>
      </c>
      <c r="T83" s="73">
        <f t="shared" si="34"/>
        <v>95.670578930496973</v>
      </c>
      <c r="U83" s="61">
        <f t="shared" si="29"/>
        <v>0</v>
      </c>
      <c r="V83" s="64">
        <f t="shared" si="30"/>
        <v>2.7453820671053273</v>
      </c>
      <c r="W83" s="64">
        <f t="shared" si="31"/>
        <v>0.2535</v>
      </c>
      <c r="X83" s="74">
        <f t="shared" si="36"/>
        <v>2.5999999999999999E-2</v>
      </c>
      <c r="Y83" s="64">
        <f t="shared" si="37"/>
        <v>0.24252491758880981</v>
      </c>
      <c r="Z83" s="64">
        <f t="shared" si="32"/>
        <v>2.9879069846941371</v>
      </c>
      <c r="AB83" s="70">
        <f t="shared" si="33"/>
        <v>0</v>
      </c>
    </row>
    <row r="84" spans="1:28" ht="20.25" customHeight="1" x14ac:dyDescent="0.2">
      <c r="A84" s="35">
        <f t="shared" si="35"/>
        <v>79</v>
      </c>
      <c r="B84" s="24"/>
      <c r="C84" s="25"/>
      <c r="D84" s="26"/>
      <c r="E84" s="27"/>
      <c r="F84" s="36"/>
      <c r="G84" s="29"/>
      <c r="H84" s="37"/>
      <c r="I84" s="31"/>
      <c r="J84" s="31"/>
      <c r="K84" s="32"/>
      <c r="L84" s="27"/>
      <c r="M84" s="38"/>
      <c r="N84" s="39"/>
      <c r="O84" s="61">
        <f t="shared" si="24"/>
        <v>0</v>
      </c>
      <c r="P84" s="64">
        <f t="shared" si="25"/>
        <v>-1006119.7166666668</v>
      </c>
      <c r="Q84" s="61">
        <f t="shared" si="26"/>
        <v>0</v>
      </c>
      <c r="R84" s="62">
        <f t="shared" si="27"/>
        <v>4059</v>
      </c>
      <c r="S84" s="63">
        <f t="shared" si="28"/>
        <v>0</v>
      </c>
      <c r="T84" s="73">
        <f>T85</f>
        <v>95.670578930496973</v>
      </c>
      <c r="U84" s="61">
        <f t="shared" si="29"/>
        <v>0</v>
      </c>
      <c r="V84" s="64">
        <f t="shared" si="30"/>
        <v>2.7453820671053273</v>
      </c>
      <c r="W84" s="64">
        <f t="shared" si="31"/>
        <v>0.2535</v>
      </c>
      <c r="X84" s="74">
        <f t="shared" si="36"/>
        <v>2.5999999999999999E-2</v>
      </c>
      <c r="Y84" s="64">
        <f t="shared" si="37"/>
        <v>0.24252491758880981</v>
      </c>
      <c r="Z84" s="64">
        <f t="shared" si="32"/>
        <v>2.9879069846941371</v>
      </c>
      <c r="AB84" s="70">
        <f t="shared" si="33"/>
        <v>0</v>
      </c>
    </row>
    <row r="85" spans="1:28" ht="20.25" customHeight="1" x14ac:dyDescent="0.2">
      <c r="A85" s="35">
        <f t="shared" si="35"/>
        <v>80</v>
      </c>
      <c r="B85" s="24"/>
      <c r="C85" s="25"/>
      <c r="D85" s="26"/>
      <c r="E85" s="27"/>
      <c r="F85" s="36"/>
      <c r="G85" s="29"/>
      <c r="H85" s="37"/>
      <c r="I85" s="31"/>
      <c r="J85" s="31"/>
      <c r="K85" s="32"/>
      <c r="L85" s="27"/>
      <c r="M85" s="38"/>
      <c r="N85" s="39"/>
      <c r="O85" s="61">
        <f t="shared" si="24"/>
        <v>0</v>
      </c>
      <c r="P85" s="64">
        <f t="shared" si="25"/>
        <v>-1006119.7166666668</v>
      </c>
      <c r="Q85" s="61">
        <f t="shared" si="26"/>
        <v>0</v>
      </c>
      <c r="R85" s="62">
        <f t="shared" si="27"/>
        <v>4059</v>
      </c>
      <c r="S85" s="63">
        <f t="shared" si="28"/>
        <v>0</v>
      </c>
      <c r="T85" s="73">
        <v>95.670578930496973</v>
      </c>
      <c r="U85" s="61">
        <f t="shared" si="29"/>
        <v>0</v>
      </c>
      <c r="V85" s="64">
        <f t="shared" si="30"/>
        <v>2.7453820671053273</v>
      </c>
      <c r="W85" s="64">
        <f t="shared" si="31"/>
        <v>0.2535</v>
      </c>
      <c r="X85" s="74">
        <f t="shared" si="36"/>
        <v>2.5999999999999999E-2</v>
      </c>
      <c r="Y85" s="64">
        <f t="shared" si="37"/>
        <v>0.24252491758880981</v>
      </c>
      <c r="Z85" s="64">
        <f t="shared" si="32"/>
        <v>2.9879069846941371</v>
      </c>
      <c r="AB85" s="70">
        <f t="shared" si="33"/>
        <v>0</v>
      </c>
    </row>
    <row r="86" spans="1:28" ht="20.25" customHeight="1" x14ac:dyDescent="0.2">
      <c r="A86" s="35">
        <f t="shared" si="35"/>
        <v>81</v>
      </c>
      <c r="B86" s="24"/>
      <c r="C86" s="25"/>
      <c r="D86" s="26"/>
      <c r="E86" s="27"/>
      <c r="F86" s="36"/>
      <c r="G86" s="29"/>
      <c r="H86" s="37"/>
      <c r="I86" s="31"/>
      <c r="J86" s="31"/>
      <c r="K86" s="32"/>
      <c r="L86" s="27"/>
      <c r="M86" s="38"/>
      <c r="N86" s="39"/>
      <c r="O86" s="61">
        <f t="shared" si="24"/>
        <v>0</v>
      </c>
      <c r="P86" s="64">
        <f t="shared" si="25"/>
        <v>-1006119.7166666668</v>
      </c>
      <c r="Q86" s="61">
        <f t="shared" si="26"/>
        <v>0</v>
      </c>
      <c r="R86" s="62">
        <f t="shared" si="27"/>
        <v>4059</v>
      </c>
      <c r="S86" s="63">
        <f t="shared" si="28"/>
        <v>0</v>
      </c>
      <c r="T86" s="73">
        <v>96.387507927739918</v>
      </c>
      <c r="U86" s="61">
        <f t="shared" si="29"/>
        <v>0</v>
      </c>
      <c r="V86" s="64">
        <f t="shared" si="30"/>
        <v>2.7453820671053273</v>
      </c>
      <c r="W86" s="64">
        <f t="shared" si="31"/>
        <v>0.2535</v>
      </c>
      <c r="X86" s="74">
        <f t="shared" si="36"/>
        <v>2.5999999999999999E-2</v>
      </c>
      <c r="Y86" s="64">
        <f t="shared" si="37"/>
        <v>0.2443423325968207</v>
      </c>
      <c r="Z86" s="64">
        <f t="shared" si="32"/>
        <v>2.9897243997021481</v>
      </c>
      <c r="AB86" s="70">
        <f t="shared" si="33"/>
        <v>0</v>
      </c>
    </row>
    <row r="87" spans="1:28" ht="20.25" customHeight="1" x14ac:dyDescent="0.2">
      <c r="A87" s="35">
        <f t="shared" si="35"/>
        <v>82</v>
      </c>
      <c r="B87" s="24"/>
      <c r="C87" s="25"/>
      <c r="D87" s="26"/>
      <c r="E87" s="27"/>
      <c r="F87" s="36"/>
      <c r="G87" s="29"/>
      <c r="H87" s="37"/>
      <c r="I87" s="31"/>
      <c r="J87" s="31"/>
      <c r="K87" s="32"/>
      <c r="L87" s="27"/>
      <c r="M87" s="38"/>
      <c r="N87" s="39"/>
      <c r="O87" s="61">
        <f t="shared" si="24"/>
        <v>0</v>
      </c>
      <c r="P87" s="64">
        <f t="shared" si="25"/>
        <v>-1006119.7166666668</v>
      </c>
      <c r="Q87" s="61">
        <f t="shared" si="26"/>
        <v>0</v>
      </c>
      <c r="R87" s="62">
        <f t="shared" si="27"/>
        <v>4059</v>
      </c>
      <c r="S87" s="63">
        <f t="shared" si="28"/>
        <v>0</v>
      </c>
      <c r="T87" s="73">
        <v>97.389031863050121</v>
      </c>
      <c r="U87" s="61">
        <f t="shared" si="29"/>
        <v>0</v>
      </c>
      <c r="V87" s="64">
        <f t="shared" si="30"/>
        <v>2.7453820671053273</v>
      </c>
      <c r="W87" s="64">
        <f t="shared" si="31"/>
        <v>0.2535</v>
      </c>
      <c r="X87" s="74">
        <f t="shared" si="36"/>
        <v>2.5999999999999999E-2</v>
      </c>
      <c r="Y87" s="64">
        <f t="shared" si="37"/>
        <v>0.24688119577283207</v>
      </c>
      <c r="Z87" s="64">
        <f t="shared" si="32"/>
        <v>2.9922632628781596</v>
      </c>
      <c r="AB87" s="70">
        <f t="shared" si="33"/>
        <v>0</v>
      </c>
    </row>
    <row r="88" spans="1:28" ht="20.25" customHeight="1" x14ac:dyDescent="0.2">
      <c r="A88" s="35">
        <f t="shared" si="35"/>
        <v>83</v>
      </c>
      <c r="B88" s="24"/>
      <c r="C88" s="25"/>
      <c r="D88" s="26"/>
      <c r="E88" s="27"/>
      <c r="F88" s="36"/>
      <c r="G88" s="29"/>
      <c r="H88" s="37"/>
      <c r="I88" s="31"/>
      <c r="J88" s="31"/>
      <c r="K88" s="32"/>
      <c r="L88" s="27"/>
      <c r="M88" s="38"/>
      <c r="N88" s="39"/>
      <c r="O88" s="61">
        <f t="shared" si="24"/>
        <v>0</v>
      </c>
      <c r="P88" s="64">
        <f t="shared" si="25"/>
        <v>-1006119.7166666668</v>
      </c>
      <c r="Q88" s="61">
        <f t="shared" si="26"/>
        <v>0</v>
      </c>
      <c r="R88" s="62">
        <f t="shared" si="27"/>
        <v>4059</v>
      </c>
      <c r="S88" s="63">
        <f t="shared" si="28"/>
        <v>0</v>
      </c>
      <c r="T88" s="73">
        <f>T89</f>
        <v>97.677645361067448</v>
      </c>
      <c r="U88" s="61">
        <f t="shared" si="29"/>
        <v>0</v>
      </c>
      <c r="V88" s="64">
        <f t="shared" si="30"/>
        <v>2.7453820671053273</v>
      </c>
      <c r="W88" s="64">
        <f t="shared" si="31"/>
        <v>0.2535</v>
      </c>
      <c r="X88" s="74">
        <f t="shared" si="36"/>
        <v>2.5999999999999999E-2</v>
      </c>
      <c r="Y88" s="64">
        <f t="shared" si="37"/>
        <v>0.24761283099030598</v>
      </c>
      <c r="Z88" s="64">
        <f t="shared" si="32"/>
        <v>2.9929948980956333</v>
      </c>
      <c r="AB88" s="70">
        <f t="shared" si="33"/>
        <v>0</v>
      </c>
    </row>
    <row r="89" spans="1:28" ht="20.25" customHeight="1" x14ac:dyDescent="0.2">
      <c r="A89" s="35">
        <f t="shared" si="35"/>
        <v>84</v>
      </c>
      <c r="B89" s="24"/>
      <c r="C89" s="25"/>
      <c r="D89" s="26"/>
      <c r="E89" s="27"/>
      <c r="F89" s="36"/>
      <c r="G89" s="29"/>
      <c r="H89" s="37"/>
      <c r="I89" s="31"/>
      <c r="J89" s="31"/>
      <c r="K89" s="32"/>
      <c r="L89" s="27"/>
      <c r="M89" s="38"/>
      <c r="N89" s="39"/>
      <c r="O89" s="61">
        <f t="shared" si="24"/>
        <v>0</v>
      </c>
      <c r="P89" s="64">
        <f t="shared" si="25"/>
        <v>-1006119.7166666668</v>
      </c>
      <c r="Q89" s="61">
        <f t="shared" si="26"/>
        <v>0</v>
      </c>
      <c r="R89" s="62">
        <f t="shared" si="27"/>
        <v>4059</v>
      </c>
      <c r="S89" s="63">
        <f t="shared" si="28"/>
        <v>0</v>
      </c>
      <c r="T89" s="73">
        <v>97.677645361067448</v>
      </c>
      <c r="U89" s="61">
        <f t="shared" si="29"/>
        <v>0</v>
      </c>
      <c r="V89" s="64">
        <f t="shared" si="30"/>
        <v>2.7453820671053273</v>
      </c>
      <c r="W89" s="64">
        <f t="shared" si="31"/>
        <v>0.2535</v>
      </c>
      <c r="X89" s="74">
        <f t="shared" si="36"/>
        <v>2.5999999999999999E-2</v>
      </c>
      <c r="Y89" s="64">
        <f t="shared" si="37"/>
        <v>0.24761283099030598</v>
      </c>
      <c r="Z89" s="64">
        <f t="shared" si="32"/>
        <v>2.9929948980956333</v>
      </c>
      <c r="AB89" s="70">
        <f t="shared" si="33"/>
        <v>0</v>
      </c>
    </row>
    <row r="90" spans="1:28" ht="20.25" customHeight="1" x14ac:dyDescent="0.2">
      <c r="A90" s="35">
        <f t="shared" si="35"/>
        <v>85</v>
      </c>
      <c r="B90" s="24"/>
      <c r="C90" s="25"/>
      <c r="D90" s="26"/>
      <c r="E90" s="27"/>
      <c r="F90" s="36"/>
      <c r="G90" s="29"/>
      <c r="H90" s="37"/>
      <c r="I90" s="31"/>
      <c r="J90" s="31"/>
      <c r="K90" s="32"/>
      <c r="L90" s="27"/>
      <c r="M90" s="38"/>
      <c r="N90" s="39"/>
      <c r="O90" s="61">
        <f t="shared" si="24"/>
        <v>0</v>
      </c>
      <c r="P90" s="64">
        <f t="shared" si="25"/>
        <v>-1006119.7166666668</v>
      </c>
      <c r="Q90" s="61">
        <f t="shared" si="26"/>
        <v>0</v>
      </c>
      <c r="R90" s="62">
        <f t="shared" si="27"/>
        <v>4059</v>
      </c>
      <c r="S90" s="63">
        <f t="shared" si="28"/>
        <v>0</v>
      </c>
      <c r="T90" s="73">
        <v>97.767751560026909</v>
      </c>
      <c r="U90" s="61">
        <f t="shared" si="29"/>
        <v>0</v>
      </c>
      <c r="V90" s="64">
        <f t="shared" si="30"/>
        <v>2.7453820671053273</v>
      </c>
      <c r="W90" s="64">
        <f t="shared" si="31"/>
        <v>0.2535</v>
      </c>
      <c r="X90" s="74">
        <f t="shared" si="36"/>
        <v>2.5999999999999999E-2</v>
      </c>
      <c r="Y90" s="64">
        <f t="shared" si="37"/>
        <v>0.24784125020466821</v>
      </c>
      <c r="Z90" s="64">
        <f t="shared" si="32"/>
        <v>2.9932233173099956</v>
      </c>
      <c r="AB90" s="70">
        <f t="shared" si="33"/>
        <v>0</v>
      </c>
    </row>
    <row r="91" spans="1:28" ht="20.25" customHeight="1" x14ac:dyDescent="0.2">
      <c r="A91" s="35">
        <f t="shared" si="35"/>
        <v>86</v>
      </c>
      <c r="B91" s="24"/>
      <c r="C91" s="25"/>
      <c r="D91" s="26"/>
      <c r="E91" s="27"/>
      <c r="F91" s="36"/>
      <c r="G91" s="29"/>
      <c r="H91" s="37"/>
      <c r="I91" s="31"/>
      <c r="J91" s="31"/>
      <c r="K91" s="32"/>
      <c r="L91" s="27"/>
      <c r="M91" s="38"/>
      <c r="N91" s="39"/>
      <c r="O91" s="61">
        <f t="shared" si="24"/>
        <v>0</v>
      </c>
      <c r="P91" s="64">
        <f t="shared" si="25"/>
        <v>-1006119.7166666668</v>
      </c>
      <c r="Q91" s="61">
        <f t="shared" si="26"/>
        <v>0</v>
      </c>
      <c r="R91" s="62">
        <f t="shared" si="27"/>
        <v>4059</v>
      </c>
      <c r="S91" s="63">
        <f t="shared" si="28"/>
        <v>0</v>
      </c>
      <c r="T91" s="73">
        <v>96.426352787314045</v>
      </c>
      <c r="U91" s="61">
        <f t="shared" si="29"/>
        <v>0</v>
      </c>
      <c r="V91" s="64">
        <f t="shared" si="30"/>
        <v>2.7453820671053273</v>
      </c>
      <c r="W91" s="64">
        <f t="shared" si="31"/>
        <v>0.2535</v>
      </c>
      <c r="X91" s="74">
        <f t="shared" si="36"/>
        <v>2.5999999999999999E-2</v>
      </c>
      <c r="Y91" s="64">
        <f t="shared" si="37"/>
        <v>0.24444080431584111</v>
      </c>
      <c r="Z91" s="64">
        <f t="shared" si="32"/>
        <v>2.9898228714211683</v>
      </c>
      <c r="AB91" s="70">
        <f t="shared" si="33"/>
        <v>0</v>
      </c>
    </row>
    <row r="92" spans="1:28" ht="20.25" customHeight="1" x14ac:dyDescent="0.2">
      <c r="A92" s="35">
        <f t="shared" si="35"/>
        <v>87</v>
      </c>
      <c r="B92" s="24"/>
      <c r="C92" s="25"/>
      <c r="D92" s="26"/>
      <c r="E92" s="27"/>
      <c r="F92" s="36"/>
      <c r="G92" s="29"/>
      <c r="H92" s="37"/>
      <c r="I92" s="31"/>
      <c r="J92" s="31"/>
      <c r="K92" s="32"/>
      <c r="L92" s="27"/>
      <c r="M92" s="38"/>
      <c r="N92" s="39"/>
      <c r="O92" s="61">
        <f t="shared" si="24"/>
        <v>0</v>
      </c>
      <c r="P92" s="64">
        <f t="shared" si="25"/>
        <v>-1006119.7166666668</v>
      </c>
      <c r="Q92" s="61">
        <f t="shared" si="26"/>
        <v>0</v>
      </c>
      <c r="R92" s="62">
        <f t="shared" si="27"/>
        <v>4059</v>
      </c>
      <c r="S92" s="63">
        <f t="shared" si="28"/>
        <v>0</v>
      </c>
      <c r="T92" s="73">
        <v>94.138330951835528</v>
      </c>
      <c r="U92" s="61">
        <f t="shared" si="29"/>
        <v>0</v>
      </c>
      <c r="V92" s="64">
        <f t="shared" si="30"/>
        <v>2.7453820671053273</v>
      </c>
      <c r="W92" s="64">
        <f t="shared" si="31"/>
        <v>0.2535</v>
      </c>
      <c r="X92" s="74">
        <f t="shared" si="36"/>
        <v>2.5999999999999999E-2</v>
      </c>
      <c r="Y92" s="64">
        <f t="shared" si="37"/>
        <v>0.23864066896290306</v>
      </c>
      <c r="Z92" s="64">
        <f t="shared" si="32"/>
        <v>2.9840227360682303</v>
      </c>
      <c r="AB92" s="70">
        <f t="shared" si="33"/>
        <v>0</v>
      </c>
    </row>
    <row r="93" spans="1:28" ht="20.25" customHeight="1" x14ac:dyDescent="0.2">
      <c r="A93" s="35">
        <f t="shared" si="35"/>
        <v>88</v>
      </c>
      <c r="B93" s="24"/>
      <c r="C93" s="25"/>
      <c r="D93" s="26"/>
      <c r="E93" s="27"/>
      <c r="F93" s="36"/>
      <c r="G93" s="29"/>
      <c r="H93" s="37"/>
      <c r="I93" s="31"/>
      <c r="J93" s="31"/>
      <c r="K93" s="32"/>
      <c r="L93" s="27"/>
      <c r="M93" s="38" t="s">
        <v>53</v>
      </c>
      <c r="N93" s="39"/>
      <c r="O93" s="61">
        <f t="shared" ref="O93:O96" si="38">((B93 +C93) - (B92 + C92)) * 24 * 60</f>
        <v>0</v>
      </c>
      <c r="P93" s="64">
        <f t="shared" ref="P93:P96" si="39">P92+O93/60</f>
        <v>-1006119.7166666668</v>
      </c>
      <c r="Q93" s="61">
        <f t="shared" ref="Q93:Q96" si="40">F93*$F$2/1000*273/(273+L93)</f>
        <v>0</v>
      </c>
      <c r="R93" s="62">
        <f t="shared" ref="R93:R96" si="41">$N$2-K93</f>
        <v>4059</v>
      </c>
      <c r="S93" s="63">
        <f t="shared" ref="S93:S96" si="42">IF(I93=J93,0,R93*(J93-I93))*273/(273+L93)</f>
        <v>0</v>
      </c>
      <c r="T93" s="73">
        <v>94.227977563488906</v>
      </c>
      <c r="U93" s="61">
        <f t="shared" ref="U93:U96" si="43">(S93+Q93)*T93/100</f>
        <v>0</v>
      </c>
      <c r="V93" s="64">
        <f t="shared" ref="V93:V96" si="44">V92+U93/1000</f>
        <v>2.7453820671053273</v>
      </c>
      <c r="W93" s="64">
        <f t="shared" ref="W93:W96" si="45">W92+(G93+K93)/1000</f>
        <v>0.2535</v>
      </c>
      <c r="X93" s="74">
        <f t="shared" si="36"/>
        <v>2.5999999999999999E-2</v>
      </c>
      <c r="Y93" s="64">
        <f t="shared" si="37"/>
        <v>0.23886792312344438</v>
      </c>
      <c r="Z93" s="64">
        <f t="shared" ref="Z93:Z96" si="46">V93+Y93</f>
        <v>2.9842499902287716</v>
      </c>
      <c r="AB93" s="70">
        <f t="shared" ref="AB93:AB96" si="47">E93/10</f>
        <v>0</v>
      </c>
    </row>
    <row r="94" spans="1:28" ht="20.25" customHeight="1" x14ac:dyDescent="0.2">
      <c r="A94" s="35">
        <f t="shared" si="35"/>
        <v>89</v>
      </c>
      <c r="B94" s="24"/>
      <c r="C94" s="25"/>
      <c r="D94" s="26"/>
      <c r="E94" s="27"/>
      <c r="F94" s="36"/>
      <c r="G94" s="29"/>
      <c r="H94" s="37"/>
      <c r="I94" s="31"/>
      <c r="J94" s="31"/>
      <c r="K94" s="32"/>
      <c r="L94" s="27"/>
      <c r="M94" s="38"/>
      <c r="N94" s="39"/>
      <c r="O94" s="61">
        <f t="shared" si="38"/>
        <v>0</v>
      </c>
      <c r="P94" s="64">
        <f t="shared" si="39"/>
        <v>-1006119.7166666668</v>
      </c>
      <c r="Q94" s="61">
        <f t="shared" si="40"/>
        <v>0</v>
      </c>
      <c r="R94" s="62">
        <f t="shared" si="41"/>
        <v>4059</v>
      </c>
      <c r="S94" s="63">
        <f t="shared" si="42"/>
        <v>0</v>
      </c>
      <c r="T94" s="73">
        <v>98.084093577541879</v>
      </c>
      <c r="U94" s="61">
        <f t="shared" si="43"/>
        <v>0</v>
      </c>
      <c r="V94" s="64">
        <f t="shared" si="44"/>
        <v>2.7453820671053273</v>
      </c>
      <c r="W94" s="64">
        <f t="shared" si="45"/>
        <v>0.2535</v>
      </c>
      <c r="X94" s="74">
        <f t="shared" si="36"/>
        <v>2.5999999999999999E-2</v>
      </c>
      <c r="Y94" s="64">
        <f t="shared" si="37"/>
        <v>0.24864317721906865</v>
      </c>
      <c r="Z94" s="64">
        <f t="shared" si="46"/>
        <v>2.994025244324396</v>
      </c>
      <c r="AB94" s="70">
        <f t="shared" si="47"/>
        <v>0</v>
      </c>
    </row>
    <row r="95" spans="1:28" ht="20.25" customHeight="1" x14ac:dyDescent="0.2">
      <c r="A95" s="35">
        <f t="shared" si="35"/>
        <v>90</v>
      </c>
      <c r="B95" s="24"/>
      <c r="C95" s="25"/>
      <c r="D95" s="26"/>
      <c r="E95" s="27"/>
      <c r="F95" s="36"/>
      <c r="G95" s="29"/>
      <c r="H95" s="37"/>
      <c r="I95" s="31"/>
      <c r="J95" s="31"/>
      <c r="K95" s="32"/>
      <c r="L95" s="27"/>
      <c r="M95" s="38"/>
      <c r="N95" s="39"/>
      <c r="O95" s="61">
        <f t="shared" si="38"/>
        <v>0</v>
      </c>
      <c r="P95" s="64">
        <f t="shared" si="39"/>
        <v>-1006119.7166666668</v>
      </c>
      <c r="Q95" s="61">
        <f t="shared" si="40"/>
        <v>0</v>
      </c>
      <c r="R95" s="62">
        <f t="shared" si="41"/>
        <v>4059</v>
      </c>
      <c r="S95" s="63">
        <f t="shared" si="42"/>
        <v>0</v>
      </c>
      <c r="T95" s="73">
        <f t="shared" ref="T95:T114" si="48">IF(M95="", T94, "-")</f>
        <v>98.084093577541879</v>
      </c>
      <c r="U95" s="61">
        <f>(S95+Q95)*T95/100</f>
        <v>0</v>
      </c>
      <c r="V95" s="64">
        <f t="shared" si="44"/>
        <v>2.7453820671053273</v>
      </c>
      <c r="W95" s="64">
        <f t="shared" si="45"/>
        <v>0.2535</v>
      </c>
      <c r="X95" s="74">
        <f t="shared" si="36"/>
        <v>2.5999999999999999E-2</v>
      </c>
      <c r="Y95" s="64">
        <f t="shared" si="37"/>
        <v>0.24864317721906865</v>
      </c>
      <c r="Z95" s="64">
        <f t="shared" si="46"/>
        <v>2.994025244324396</v>
      </c>
      <c r="AB95" s="70">
        <f t="shared" si="47"/>
        <v>0</v>
      </c>
    </row>
    <row r="96" spans="1:28" ht="20.25" customHeight="1" x14ac:dyDescent="0.2">
      <c r="A96" s="35">
        <f t="shared" si="35"/>
        <v>91</v>
      </c>
      <c r="B96" s="24"/>
      <c r="C96" s="25"/>
      <c r="D96" s="26"/>
      <c r="E96" s="27"/>
      <c r="F96" s="36"/>
      <c r="G96" s="29"/>
      <c r="H96" s="37"/>
      <c r="I96" s="31"/>
      <c r="J96" s="31"/>
      <c r="K96" s="32"/>
      <c r="L96" s="27"/>
      <c r="M96" s="38" t="s">
        <v>54</v>
      </c>
      <c r="N96" s="39"/>
      <c r="O96" s="61">
        <f t="shared" si="38"/>
        <v>0</v>
      </c>
      <c r="P96" s="64">
        <f t="shared" si="39"/>
        <v>-1006119.7166666668</v>
      </c>
      <c r="Q96" s="61">
        <f t="shared" si="40"/>
        <v>0</v>
      </c>
      <c r="R96" s="62">
        <f t="shared" si="41"/>
        <v>4059</v>
      </c>
      <c r="S96" s="63">
        <f t="shared" si="42"/>
        <v>0</v>
      </c>
      <c r="T96" s="73" t="str">
        <f>IF(M96="", T95, "95.7")</f>
        <v>95.7</v>
      </c>
      <c r="U96" s="61">
        <f t="shared" si="43"/>
        <v>0</v>
      </c>
      <c r="V96" s="64">
        <f t="shared" si="44"/>
        <v>2.7453820671053273</v>
      </c>
      <c r="W96" s="64">
        <f t="shared" si="45"/>
        <v>0.2535</v>
      </c>
      <c r="X96" s="74">
        <f t="shared" si="36"/>
        <v>2.5999999999999999E-2</v>
      </c>
      <c r="Y96" s="64">
        <f t="shared" si="37"/>
        <v>0.2425995</v>
      </c>
      <c r="Z96" s="64">
        <f t="shared" si="46"/>
        <v>2.9879815671053271</v>
      </c>
      <c r="AB96" s="70">
        <f t="shared" si="47"/>
        <v>0</v>
      </c>
    </row>
    <row r="97" spans="1:28" ht="20.25" customHeight="1" x14ac:dyDescent="0.2">
      <c r="A97" s="2">
        <v>92</v>
      </c>
      <c r="B97" s="24"/>
      <c r="C97" s="76"/>
      <c r="D97" s="77"/>
      <c r="E97" s="78"/>
      <c r="N97" s="75"/>
      <c r="O97" s="61">
        <f t="shared" ref="O97:O98" si="49">((B97 +C97) - (B96 + C96)) * 24 * 60</f>
        <v>0</v>
      </c>
      <c r="P97" s="64">
        <f t="shared" ref="P97:P98" si="50">P96+O97/60</f>
        <v>-1006119.7166666668</v>
      </c>
      <c r="Q97" s="61">
        <f t="shared" ref="Q97:Q98" si="51">F97*$F$2/1000*273/(273+L97)</f>
        <v>0</v>
      </c>
      <c r="R97" s="62">
        <f t="shared" ref="R97:R98" si="52">$N$2-K97</f>
        <v>4059</v>
      </c>
      <c r="S97" s="63">
        <f t="shared" ref="S97:S98" si="53">IF(I97=J97,0,R97*(J97-I97))*273/(273+L97)</f>
        <v>0</v>
      </c>
      <c r="T97" s="73" t="str">
        <f t="shared" si="48"/>
        <v>95.7</v>
      </c>
      <c r="U97" s="61">
        <f t="shared" ref="U97:U98" si="54">(S97+Q97)*T97/100</f>
        <v>0</v>
      </c>
      <c r="V97" s="64">
        <f t="shared" ref="V97:V98" si="55">V96+U97/1000</f>
        <v>2.7453820671053273</v>
      </c>
      <c r="W97" s="64">
        <f t="shared" ref="W97:W98" si="56">W96+(G97+K97)/1000</f>
        <v>0.2535</v>
      </c>
      <c r="X97" s="74">
        <f t="shared" ref="X97:X98" si="57">0.026*EXP(-0.016*E97)</f>
        <v>2.5999999999999999E-2</v>
      </c>
      <c r="Y97" s="64">
        <f t="shared" ref="Y97:Y98" si="58">(W97-(X97-X96))*(E97+1)*1*273/(273+L97)*T97/100</f>
        <v>0.2425995</v>
      </c>
      <c r="Z97" s="64">
        <f t="shared" ref="Z97:Z98" si="59">V97+Y97</f>
        <v>2.9879815671053271</v>
      </c>
      <c r="AB97" s="70">
        <f t="shared" ref="AB97:AB114" si="60">E97/10</f>
        <v>0</v>
      </c>
    </row>
    <row r="98" spans="1:28" ht="20.25" customHeight="1" x14ac:dyDescent="0.2">
      <c r="A98" s="2">
        <v>93</v>
      </c>
      <c r="B98" s="24"/>
      <c r="C98" s="76"/>
      <c r="D98" s="77"/>
      <c r="E98" s="78"/>
      <c r="O98" s="61">
        <f t="shared" si="49"/>
        <v>0</v>
      </c>
      <c r="P98" s="64">
        <f t="shared" si="50"/>
        <v>-1006119.7166666668</v>
      </c>
      <c r="Q98" s="61">
        <f t="shared" si="51"/>
        <v>0</v>
      </c>
      <c r="R98" s="62">
        <f t="shared" si="52"/>
        <v>4059</v>
      </c>
      <c r="S98" s="63">
        <f t="shared" si="53"/>
        <v>0</v>
      </c>
      <c r="T98" s="73" t="str">
        <f t="shared" si="48"/>
        <v>95.7</v>
      </c>
      <c r="U98" s="61">
        <f t="shared" si="54"/>
        <v>0</v>
      </c>
      <c r="V98" s="64">
        <f t="shared" si="55"/>
        <v>2.7453820671053273</v>
      </c>
      <c r="W98" s="64">
        <f t="shared" si="56"/>
        <v>0.2535</v>
      </c>
      <c r="X98" s="74">
        <f t="shared" si="57"/>
        <v>2.5999999999999999E-2</v>
      </c>
      <c r="Y98" s="64">
        <f t="shared" si="58"/>
        <v>0.2425995</v>
      </c>
      <c r="Z98" s="64">
        <f t="shared" si="59"/>
        <v>2.9879815671053271</v>
      </c>
      <c r="AB98" s="70">
        <f t="shared" si="60"/>
        <v>0</v>
      </c>
    </row>
    <row r="99" spans="1:28" ht="20.25" customHeight="1" x14ac:dyDescent="0.2">
      <c r="A99" s="2">
        <f>A98+1</f>
        <v>94</v>
      </c>
      <c r="B99" s="24"/>
      <c r="C99" s="76"/>
      <c r="D99" s="77"/>
      <c r="E99" s="78"/>
      <c r="O99" s="61">
        <f t="shared" ref="O99:O114" si="61">((B99 +C99) - (B98 + C98)) * 24 * 60</f>
        <v>0</v>
      </c>
      <c r="P99" s="64">
        <f t="shared" ref="P99:P114" si="62">P98+O99/60</f>
        <v>-1006119.7166666668</v>
      </c>
      <c r="Q99" s="61">
        <f t="shared" ref="Q99:Q114" si="63">F99*$F$2/1000*273/(273+L99)</f>
        <v>0</v>
      </c>
      <c r="R99" s="62">
        <f t="shared" ref="R99:R114" si="64">$N$2-K99</f>
        <v>4059</v>
      </c>
      <c r="S99" s="63">
        <f t="shared" ref="S99:S114" si="65">IF(I99=J99,0,R99*(J99-I99))*273/(273+L99)</f>
        <v>0</v>
      </c>
      <c r="T99" s="73" t="str">
        <f t="shared" si="48"/>
        <v>95.7</v>
      </c>
      <c r="U99" s="61">
        <f t="shared" ref="U99:U114" si="66">(S99+Q99)*T99/100</f>
        <v>0</v>
      </c>
      <c r="V99" s="64">
        <f t="shared" ref="V99:V114" si="67">V98+U99/1000</f>
        <v>2.7453820671053273</v>
      </c>
      <c r="W99" s="64">
        <f t="shared" ref="W99:W114" si="68">W98+(G99+K99)/1000</f>
        <v>0.2535</v>
      </c>
      <c r="X99" s="74">
        <f t="shared" ref="X99:X114" si="69">0.026*EXP(-0.016*E99)</f>
        <v>2.5999999999999999E-2</v>
      </c>
      <c r="Y99" s="64">
        <f t="shared" ref="Y99:Y114" si="70">(W99-(X99-X98))*(E99+1)*1*273/(273+L99)*T99/100</f>
        <v>0.2425995</v>
      </c>
      <c r="Z99" s="64">
        <f t="shared" ref="Z99:Z114" si="71">V99+Y99</f>
        <v>2.9879815671053271</v>
      </c>
      <c r="AB99" s="70">
        <f t="shared" si="60"/>
        <v>0</v>
      </c>
    </row>
    <row r="100" spans="1:28" ht="20.25" customHeight="1" x14ac:dyDescent="0.2">
      <c r="A100" s="2">
        <f t="shared" ref="A100:A116" si="72">A99+1</f>
        <v>95</v>
      </c>
      <c r="B100" s="24"/>
      <c r="C100" s="76"/>
      <c r="D100" s="77"/>
      <c r="E100" s="78"/>
      <c r="O100" s="61">
        <f t="shared" si="61"/>
        <v>0</v>
      </c>
      <c r="P100" s="64">
        <f t="shared" si="62"/>
        <v>-1006119.7166666668</v>
      </c>
      <c r="Q100" s="61">
        <f t="shared" si="63"/>
        <v>0</v>
      </c>
      <c r="R100" s="62">
        <f t="shared" si="64"/>
        <v>4059</v>
      </c>
      <c r="S100" s="63">
        <f t="shared" si="65"/>
        <v>0</v>
      </c>
      <c r="T100" s="73" t="str">
        <f t="shared" si="48"/>
        <v>95.7</v>
      </c>
      <c r="U100" s="61">
        <f t="shared" si="66"/>
        <v>0</v>
      </c>
      <c r="V100" s="64">
        <f t="shared" si="67"/>
        <v>2.7453820671053273</v>
      </c>
      <c r="W100" s="64">
        <f t="shared" si="68"/>
        <v>0.2535</v>
      </c>
      <c r="X100" s="74">
        <f t="shared" si="69"/>
        <v>2.5999999999999999E-2</v>
      </c>
      <c r="Y100" s="64">
        <f t="shared" si="70"/>
        <v>0.2425995</v>
      </c>
      <c r="Z100" s="64">
        <f t="shared" si="71"/>
        <v>2.9879815671053271</v>
      </c>
      <c r="AB100" s="70">
        <f t="shared" si="60"/>
        <v>0</v>
      </c>
    </row>
    <row r="101" spans="1:28" ht="20.25" customHeight="1" x14ac:dyDescent="0.2">
      <c r="A101" s="2">
        <f t="shared" si="72"/>
        <v>96</v>
      </c>
      <c r="B101" s="24"/>
      <c r="C101" s="76"/>
      <c r="D101" s="77"/>
      <c r="E101" s="78"/>
      <c r="O101" s="61">
        <f t="shared" si="61"/>
        <v>0</v>
      </c>
      <c r="P101" s="64">
        <f t="shared" si="62"/>
        <v>-1006119.7166666668</v>
      </c>
      <c r="Q101" s="61">
        <f t="shared" si="63"/>
        <v>0</v>
      </c>
      <c r="R101" s="62">
        <f t="shared" si="64"/>
        <v>4059</v>
      </c>
      <c r="S101" s="63">
        <f t="shared" si="65"/>
        <v>0</v>
      </c>
      <c r="T101" s="73" t="str">
        <f t="shared" si="48"/>
        <v>95.7</v>
      </c>
      <c r="U101" s="61">
        <f t="shared" si="66"/>
        <v>0</v>
      </c>
      <c r="V101" s="64">
        <f t="shared" si="67"/>
        <v>2.7453820671053273</v>
      </c>
      <c r="W101" s="64">
        <f t="shared" si="68"/>
        <v>0.2535</v>
      </c>
      <c r="X101" s="74">
        <f t="shared" si="69"/>
        <v>2.5999999999999999E-2</v>
      </c>
      <c r="Y101" s="64">
        <f t="shared" si="70"/>
        <v>0.2425995</v>
      </c>
      <c r="Z101" s="64">
        <f t="shared" si="71"/>
        <v>2.9879815671053271</v>
      </c>
      <c r="AB101" s="70">
        <f t="shared" si="60"/>
        <v>0</v>
      </c>
    </row>
    <row r="102" spans="1:28" ht="20.25" customHeight="1" x14ac:dyDescent="0.2">
      <c r="A102" s="2">
        <f t="shared" si="72"/>
        <v>97</v>
      </c>
      <c r="B102" s="24"/>
      <c r="C102" s="76"/>
      <c r="D102" s="77"/>
      <c r="E102" s="78"/>
      <c r="O102" s="61">
        <f t="shared" si="61"/>
        <v>0</v>
      </c>
      <c r="P102" s="64">
        <f t="shared" si="62"/>
        <v>-1006119.7166666668</v>
      </c>
      <c r="Q102" s="61">
        <f t="shared" si="63"/>
        <v>0</v>
      </c>
      <c r="R102" s="62">
        <f t="shared" si="64"/>
        <v>4059</v>
      </c>
      <c r="S102" s="63">
        <f t="shared" si="65"/>
        <v>0</v>
      </c>
      <c r="T102" s="73" t="str">
        <f t="shared" si="48"/>
        <v>95.7</v>
      </c>
      <c r="U102" s="61">
        <f t="shared" si="66"/>
        <v>0</v>
      </c>
      <c r="V102" s="64">
        <f t="shared" si="67"/>
        <v>2.7453820671053273</v>
      </c>
      <c r="W102" s="64">
        <f t="shared" si="68"/>
        <v>0.2535</v>
      </c>
      <c r="X102" s="74">
        <f t="shared" si="69"/>
        <v>2.5999999999999999E-2</v>
      </c>
      <c r="Y102" s="64">
        <f t="shared" si="70"/>
        <v>0.2425995</v>
      </c>
      <c r="Z102" s="64">
        <f t="shared" si="71"/>
        <v>2.9879815671053271</v>
      </c>
      <c r="AB102" s="70">
        <f t="shared" si="60"/>
        <v>0</v>
      </c>
    </row>
    <row r="103" spans="1:28" ht="20.25" customHeight="1" x14ac:dyDescent="0.2">
      <c r="A103" s="2">
        <f t="shared" si="72"/>
        <v>98</v>
      </c>
      <c r="B103" s="24"/>
      <c r="C103" s="76"/>
      <c r="D103" s="77"/>
      <c r="E103" s="78"/>
      <c r="O103" s="61">
        <f t="shared" si="61"/>
        <v>0</v>
      </c>
      <c r="P103" s="64">
        <f t="shared" si="62"/>
        <v>-1006119.7166666668</v>
      </c>
      <c r="Q103" s="61">
        <f t="shared" si="63"/>
        <v>0</v>
      </c>
      <c r="R103" s="62">
        <f t="shared" si="64"/>
        <v>4059</v>
      </c>
      <c r="S103" s="63">
        <f t="shared" si="65"/>
        <v>0</v>
      </c>
      <c r="T103" s="73" t="str">
        <f t="shared" si="48"/>
        <v>95.7</v>
      </c>
      <c r="U103" s="61">
        <f t="shared" si="66"/>
        <v>0</v>
      </c>
      <c r="V103" s="64">
        <f t="shared" si="67"/>
        <v>2.7453820671053273</v>
      </c>
      <c r="W103" s="64">
        <f t="shared" si="68"/>
        <v>0.2535</v>
      </c>
      <c r="X103" s="74">
        <f t="shared" si="69"/>
        <v>2.5999999999999999E-2</v>
      </c>
      <c r="Y103" s="64">
        <f t="shared" si="70"/>
        <v>0.2425995</v>
      </c>
      <c r="Z103" s="64">
        <f t="shared" si="71"/>
        <v>2.9879815671053271</v>
      </c>
      <c r="AB103" s="70">
        <f t="shared" si="60"/>
        <v>0</v>
      </c>
    </row>
    <row r="104" spans="1:28" ht="20.25" customHeight="1" x14ac:dyDescent="0.2">
      <c r="A104" s="2">
        <f t="shared" si="72"/>
        <v>99</v>
      </c>
      <c r="B104" s="24"/>
      <c r="C104" s="76"/>
      <c r="D104" s="77"/>
      <c r="E104" s="78"/>
      <c r="O104" s="61">
        <f t="shared" si="61"/>
        <v>0</v>
      </c>
      <c r="P104" s="64">
        <f t="shared" si="62"/>
        <v>-1006119.7166666668</v>
      </c>
      <c r="Q104" s="61">
        <f t="shared" si="63"/>
        <v>0</v>
      </c>
      <c r="R104" s="62">
        <f t="shared" si="64"/>
        <v>4059</v>
      </c>
      <c r="S104" s="63">
        <f t="shared" si="65"/>
        <v>0</v>
      </c>
      <c r="T104" s="73" t="str">
        <f t="shared" si="48"/>
        <v>95.7</v>
      </c>
      <c r="U104" s="61">
        <f t="shared" si="66"/>
        <v>0</v>
      </c>
      <c r="V104" s="64">
        <f t="shared" si="67"/>
        <v>2.7453820671053273</v>
      </c>
      <c r="W104" s="64">
        <f t="shared" si="68"/>
        <v>0.2535</v>
      </c>
      <c r="X104" s="74">
        <f t="shared" si="69"/>
        <v>2.5999999999999999E-2</v>
      </c>
      <c r="Y104" s="64">
        <f t="shared" si="70"/>
        <v>0.2425995</v>
      </c>
      <c r="Z104" s="64">
        <f t="shared" si="71"/>
        <v>2.9879815671053271</v>
      </c>
      <c r="AB104" s="70">
        <f t="shared" si="60"/>
        <v>0</v>
      </c>
    </row>
    <row r="105" spans="1:28" ht="20.25" customHeight="1" x14ac:dyDescent="0.2">
      <c r="A105" s="2">
        <f t="shared" si="72"/>
        <v>100</v>
      </c>
      <c r="B105" s="24"/>
      <c r="C105" s="76"/>
      <c r="D105" s="77"/>
      <c r="E105" s="78"/>
      <c r="O105" s="61">
        <f t="shared" si="61"/>
        <v>0</v>
      </c>
      <c r="P105" s="64">
        <f t="shared" si="62"/>
        <v>-1006119.7166666668</v>
      </c>
      <c r="Q105" s="61">
        <f t="shared" si="63"/>
        <v>0</v>
      </c>
      <c r="R105" s="62">
        <f t="shared" si="64"/>
        <v>4059</v>
      </c>
      <c r="S105" s="63">
        <f t="shared" si="65"/>
        <v>0</v>
      </c>
      <c r="T105" s="73" t="str">
        <f t="shared" si="48"/>
        <v>95.7</v>
      </c>
      <c r="U105" s="61">
        <f t="shared" si="66"/>
        <v>0</v>
      </c>
      <c r="V105" s="64">
        <f t="shared" si="67"/>
        <v>2.7453820671053273</v>
      </c>
      <c r="W105" s="64">
        <f t="shared" si="68"/>
        <v>0.2535</v>
      </c>
      <c r="X105" s="74">
        <f t="shared" si="69"/>
        <v>2.5999999999999999E-2</v>
      </c>
      <c r="Y105" s="64">
        <f t="shared" si="70"/>
        <v>0.2425995</v>
      </c>
      <c r="Z105" s="64">
        <f t="shared" si="71"/>
        <v>2.9879815671053271</v>
      </c>
      <c r="AB105" s="70">
        <f t="shared" si="60"/>
        <v>0</v>
      </c>
    </row>
    <row r="106" spans="1:28" ht="20.25" customHeight="1" x14ac:dyDescent="0.2">
      <c r="A106" s="2">
        <f t="shared" si="72"/>
        <v>101</v>
      </c>
      <c r="B106" s="24"/>
      <c r="C106" s="76"/>
      <c r="D106" s="77"/>
      <c r="E106" s="78"/>
      <c r="O106" s="61">
        <f t="shared" si="61"/>
        <v>0</v>
      </c>
      <c r="P106" s="64">
        <f t="shared" si="62"/>
        <v>-1006119.7166666668</v>
      </c>
      <c r="Q106" s="61">
        <f t="shared" si="63"/>
        <v>0</v>
      </c>
      <c r="R106" s="62">
        <f t="shared" si="64"/>
        <v>4059</v>
      </c>
      <c r="S106" s="63">
        <f t="shared" si="65"/>
        <v>0</v>
      </c>
      <c r="T106" s="73" t="str">
        <f t="shared" si="48"/>
        <v>95.7</v>
      </c>
      <c r="U106" s="61">
        <f t="shared" si="66"/>
        <v>0</v>
      </c>
      <c r="V106" s="64">
        <f t="shared" si="67"/>
        <v>2.7453820671053273</v>
      </c>
      <c r="W106" s="64">
        <f t="shared" si="68"/>
        <v>0.2535</v>
      </c>
      <c r="X106" s="74">
        <f t="shared" si="69"/>
        <v>2.5999999999999999E-2</v>
      </c>
      <c r="Y106" s="64">
        <f t="shared" si="70"/>
        <v>0.2425995</v>
      </c>
      <c r="Z106" s="64">
        <f t="shared" si="71"/>
        <v>2.9879815671053271</v>
      </c>
      <c r="AB106" s="70">
        <f t="shared" si="60"/>
        <v>0</v>
      </c>
    </row>
    <row r="107" spans="1:28" ht="20.25" customHeight="1" x14ac:dyDescent="0.2">
      <c r="A107" s="2">
        <f t="shared" si="72"/>
        <v>102</v>
      </c>
      <c r="B107" s="24"/>
      <c r="C107" s="76"/>
      <c r="D107" s="77"/>
      <c r="E107" s="78"/>
      <c r="O107" s="61">
        <f t="shared" si="61"/>
        <v>0</v>
      </c>
      <c r="P107" s="64">
        <f t="shared" si="62"/>
        <v>-1006119.7166666668</v>
      </c>
      <c r="Q107" s="61">
        <f t="shared" si="63"/>
        <v>0</v>
      </c>
      <c r="R107" s="62">
        <f t="shared" si="64"/>
        <v>4059</v>
      </c>
      <c r="S107" s="63">
        <f t="shared" si="65"/>
        <v>0</v>
      </c>
      <c r="T107" s="73" t="str">
        <f t="shared" si="48"/>
        <v>95.7</v>
      </c>
      <c r="U107" s="61">
        <f t="shared" si="66"/>
        <v>0</v>
      </c>
      <c r="V107" s="64">
        <f t="shared" si="67"/>
        <v>2.7453820671053273</v>
      </c>
      <c r="W107" s="64">
        <f t="shared" si="68"/>
        <v>0.2535</v>
      </c>
      <c r="X107" s="74">
        <f t="shared" si="69"/>
        <v>2.5999999999999999E-2</v>
      </c>
      <c r="Y107" s="64">
        <f t="shared" si="70"/>
        <v>0.2425995</v>
      </c>
      <c r="Z107" s="64">
        <f t="shared" si="71"/>
        <v>2.9879815671053271</v>
      </c>
      <c r="AB107" s="70">
        <f t="shared" si="60"/>
        <v>0</v>
      </c>
    </row>
    <row r="108" spans="1:28" ht="20.25" customHeight="1" x14ac:dyDescent="0.2">
      <c r="A108" s="2">
        <f t="shared" si="72"/>
        <v>103</v>
      </c>
      <c r="B108" s="24"/>
      <c r="C108" s="76"/>
      <c r="D108" s="77"/>
      <c r="E108" s="78"/>
      <c r="O108" s="61">
        <f t="shared" si="61"/>
        <v>0</v>
      </c>
      <c r="P108" s="64">
        <f t="shared" si="62"/>
        <v>-1006119.7166666668</v>
      </c>
      <c r="Q108" s="61">
        <f t="shared" si="63"/>
        <v>0</v>
      </c>
      <c r="R108" s="62">
        <f t="shared" si="64"/>
        <v>4059</v>
      </c>
      <c r="S108" s="63">
        <f t="shared" si="65"/>
        <v>0</v>
      </c>
      <c r="T108" s="73" t="str">
        <f t="shared" si="48"/>
        <v>95.7</v>
      </c>
      <c r="U108" s="61">
        <f t="shared" si="66"/>
        <v>0</v>
      </c>
      <c r="V108" s="64">
        <f t="shared" si="67"/>
        <v>2.7453820671053273</v>
      </c>
      <c r="W108" s="64">
        <f t="shared" si="68"/>
        <v>0.2535</v>
      </c>
      <c r="X108" s="74">
        <f t="shared" si="69"/>
        <v>2.5999999999999999E-2</v>
      </c>
      <c r="Y108" s="64">
        <f t="shared" si="70"/>
        <v>0.2425995</v>
      </c>
      <c r="Z108" s="64">
        <f t="shared" si="71"/>
        <v>2.9879815671053271</v>
      </c>
      <c r="AB108" s="70">
        <f t="shared" si="60"/>
        <v>0</v>
      </c>
    </row>
    <row r="109" spans="1:28" ht="20.25" customHeight="1" x14ac:dyDescent="0.2">
      <c r="A109" s="2">
        <f t="shared" si="72"/>
        <v>104</v>
      </c>
      <c r="B109" s="24"/>
      <c r="C109" s="76"/>
      <c r="D109" s="77"/>
      <c r="E109" s="78"/>
      <c r="O109" s="61">
        <f t="shared" si="61"/>
        <v>0</v>
      </c>
      <c r="P109" s="64">
        <f t="shared" si="62"/>
        <v>-1006119.7166666668</v>
      </c>
      <c r="Q109" s="61">
        <f t="shared" si="63"/>
        <v>0</v>
      </c>
      <c r="R109" s="62">
        <f t="shared" si="64"/>
        <v>4059</v>
      </c>
      <c r="S109" s="63">
        <f t="shared" si="65"/>
        <v>0</v>
      </c>
      <c r="T109" s="73" t="str">
        <f t="shared" si="48"/>
        <v>95.7</v>
      </c>
      <c r="U109" s="61">
        <f t="shared" si="66"/>
        <v>0</v>
      </c>
      <c r="V109" s="64">
        <f t="shared" si="67"/>
        <v>2.7453820671053273</v>
      </c>
      <c r="W109" s="64">
        <f t="shared" si="68"/>
        <v>0.2535</v>
      </c>
      <c r="X109" s="74">
        <f t="shared" si="69"/>
        <v>2.5999999999999999E-2</v>
      </c>
      <c r="Y109" s="64">
        <f t="shared" si="70"/>
        <v>0.2425995</v>
      </c>
      <c r="Z109" s="64">
        <f t="shared" si="71"/>
        <v>2.9879815671053271</v>
      </c>
      <c r="AB109" s="70">
        <f t="shared" si="60"/>
        <v>0</v>
      </c>
    </row>
    <row r="110" spans="1:28" ht="20.25" customHeight="1" x14ac:dyDescent="0.2">
      <c r="A110" s="2">
        <f t="shared" si="72"/>
        <v>105</v>
      </c>
      <c r="B110" s="24"/>
      <c r="C110" s="76"/>
      <c r="D110" s="77"/>
      <c r="E110" s="78"/>
      <c r="O110" s="61">
        <f t="shared" si="61"/>
        <v>0</v>
      </c>
      <c r="P110" s="64">
        <f t="shared" si="62"/>
        <v>-1006119.7166666668</v>
      </c>
      <c r="Q110" s="61">
        <f t="shared" si="63"/>
        <v>0</v>
      </c>
      <c r="R110" s="62">
        <f t="shared" si="64"/>
        <v>4059</v>
      </c>
      <c r="S110" s="63">
        <f t="shared" si="65"/>
        <v>0</v>
      </c>
      <c r="T110" s="73" t="str">
        <f t="shared" si="48"/>
        <v>95.7</v>
      </c>
      <c r="U110" s="61">
        <f t="shared" si="66"/>
        <v>0</v>
      </c>
      <c r="V110" s="64">
        <f t="shared" si="67"/>
        <v>2.7453820671053273</v>
      </c>
      <c r="W110" s="64">
        <f t="shared" si="68"/>
        <v>0.2535</v>
      </c>
      <c r="X110" s="74">
        <f t="shared" si="69"/>
        <v>2.5999999999999999E-2</v>
      </c>
      <c r="Y110" s="64">
        <f t="shared" si="70"/>
        <v>0.2425995</v>
      </c>
      <c r="Z110" s="64">
        <f t="shared" si="71"/>
        <v>2.9879815671053271</v>
      </c>
      <c r="AB110" s="70">
        <f t="shared" si="60"/>
        <v>0</v>
      </c>
    </row>
    <row r="111" spans="1:28" ht="20.25" customHeight="1" x14ac:dyDescent="0.2">
      <c r="A111" s="2">
        <f t="shared" si="72"/>
        <v>106</v>
      </c>
      <c r="B111" s="24"/>
      <c r="C111" s="76"/>
      <c r="D111" s="77"/>
      <c r="E111" s="78"/>
      <c r="O111" s="61">
        <f t="shared" si="61"/>
        <v>0</v>
      </c>
      <c r="P111" s="64">
        <f t="shared" si="62"/>
        <v>-1006119.7166666668</v>
      </c>
      <c r="Q111" s="61">
        <f t="shared" si="63"/>
        <v>0</v>
      </c>
      <c r="R111" s="62">
        <f t="shared" si="64"/>
        <v>4059</v>
      </c>
      <c r="S111" s="63">
        <f t="shared" si="65"/>
        <v>0</v>
      </c>
      <c r="T111" s="73" t="str">
        <f t="shared" si="48"/>
        <v>95.7</v>
      </c>
      <c r="U111" s="61">
        <f t="shared" si="66"/>
        <v>0</v>
      </c>
      <c r="V111" s="64">
        <f t="shared" si="67"/>
        <v>2.7453820671053273</v>
      </c>
      <c r="W111" s="64">
        <f t="shared" si="68"/>
        <v>0.2535</v>
      </c>
      <c r="X111" s="74">
        <f t="shared" si="69"/>
        <v>2.5999999999999999E-2</v>
      </c>
      <c r="Y111" s="64">
        <f t="shared" si="70"/>
        <v>0.2425995</v>
      </c>
      <c r="Z111" s="64">
        <f t="shared" si="71"/>
        <v>2.9879815671053271</v>
      </c>
      <c r="AB111" s="70">
        <f t="shared" si="60"/>
        <v>0</v>
      </c>
    </row>
    <row r="112" spans="1:28" ht="20.25" customHeight="1" x14ac:dyDescent="0.2">
      <c r="A112" s="2">
        <f t="shared" si="72"/>
        <v>107</v>
      </c>
      <c r="B112" s="24"/>
      <c r="C112" s="76"/>
      <c r="D112" s="77"/>
      <c r="E112" s="78"/>
      <c r="O112" s="61">
        <f t="shared" si="61"/>
        <v>0</v>
      </c>
      <c r="P112" s="64">
        <f t="shared" si="62"/>
        <v>-1006119.7166666668</v>
      </c>
      <c r="Q112" s="61">
        <f t="shared" si="63"/>
        <v>0</v>
      </c>
      <c r="R112" s="62">
        <f t="shared" si="64"/>
        <v>4059</v>
      </c>
      <c r="S112" s="63">
        <f t="shared" si="65"/>
        <v>0</v>
      </c>
      <c r="T112" s="73" t="str">
        <f t="shared" si="48"/>
        <v>95.7</v>
      </c>
      <c r="U112" s="61">
        <f t="shared" si="66"/>
        <v>0</v>
      </c>
      <c r="V112" s="64">
        <f t="shared" si="67"/>
        <v>2.7453820671053273</v>
      </c>
      <c r="W112" s="64">
        <f t="shared" si="68"/>
        <v>0.2535</v>
      </c>
      <c r="X112" s="74">
        <f t="shared" si="69"/>
        <v>2.5999999999999999E-2</v>
      </c>
      <c r="Y112" s="64">
        <f t="shared" si="70"/>
        <v>0.2425995</v>
      </c>
      <c r="Z112" s="64">
        <f t="shared" si="71"/>
        <v>2.9879815671053271</v>
      </c>
      <c r="AB112" s="70">
        <f t="shared" si="60"/>
        <v>0</v>
      </c>
    </row>
    <row r="113" spans="1:28" ht="20.25" customHeight="1" x14ac:dyDescent="0.2">
      <c r="A113" s="2">
        <f t="shared" si="72"/>
        <v>108</v>
      </c>
      <c r="B113" s="24"/>
      <c r="C113" s="76"/>
      <c r="D113" s="77"/>
      <c r="E113" s="78"/>
      <c r="O113" s="61">
        <f t="shared" si="61"/>
        <v>0</v>
      </c>
      <c r="P113" s="64">
        <f t="shared" si="62"/>
        <v>-1006119.7166666668</v>
      </c>
      <c r="Q113" s="61">
        <f t="shared" si="63"/>
        <v>0</v>
      </c>
      <c r="R113" s="62">
        <f t="shared" si="64"/>
        <v>4059</v>
      </c>
      <c r="S113" s="63">
        <f t="shared" si="65"/>
        <v>0</v>
      </c>
      <c r="T113" s="73" t="str">
        <f t="shared" si="48"/>
        <v>95.7</v>
      </c>
      <c r="U113" s="61">
        <f t="shared" si="66"/>
        <v>0</v>
      </c>
      <c r="V113" s="64">
        <f t="shared" si="67"/>
        <v>2.7453820671053273</v>
      </c>
      <c r="W113" s="64">
        <f t="shared" si="68"/>
        <v>0.2535</v>
      </c>
      <c r="X113" s="74">
        <f t="shared" si="69"/>
        <v>2.5999999999999999E-2</v>
      </c>
      <c r="Y113" s="64">
        <f t="shared" si="70"/>
        <v>0.2425995</v>
      </c>
      <c r="Z113" s="64">
        <f t="shared" si="71"/>
        <v>2.9879815671053271</v>
      </c>
      <c r="AB113" s="70">
        <f t="shared" si="60"/>
        <v>0</v>
      </c>
    </row>
    <row r="114" spans="1:28" ht="20.25" customHeight="1" x14ac:dyDescent="0.2">
      <c r="A114" s="2">
        <f t="shared" si="72"/>
        <v>109</v>
      </c>
      <c r="B114" s="24"/>
      <c r="C114" s="76"/>
      <c r="D114" s="77"/>
      <c r="E114" s="78"/>
      <c r="O114" s="61">
        <f t="shared" si="61"/>
        <v>0</v>
      </c>
      <c r="P114" s="64">
        <f t="shared" si="62"/>
        <v>-1006119.7166666668</v>
      </c>
      <c r="Q114" s="61">
        <f t="shared" si="63"/>
        <v>0</v>
      </c>
      <c r="R114" s="62">
        <f t="shared" si="64"/>
        <v>4059</v>
      </c>
      <c r="S114" s="63">
        <f t="shared" si="65"/>
        <v>0</v>
      </c>
      <c r="T114" s="73" t="str">
        <f t="shared" si="48"/>
        <v>95.7</v>
      </c>
      <c r="U114" s="61">
        <f t="shared" si="66"/>
        <v>0</v>
      </c>
      <c r="V114" s="64">
        <f t="shared" si="67"/>
        <v>2.7453820671053273</v>
      </c>
      <c r="W114" s="64">
        <f t="shared" si="68"/>
        <v>0.2535</v>
      </c>
      <c r="X114" s="74">
        <f t="shared" si="69"/>
        <v>2.5999999999999999E-2</v>
      </c>
      <c r="Y114" s="64">
        <f t="shared" si="70"/>
        <v>0.2425995</v>
      </c>
      <c r="Z114" s="64">
        <f t="shared" si="71"/>
        <v>2.9879815671053271</v>
      </c>
      <c r="AB114" s="70">
        <f t="shared" si="60"/>
        <v>0</v>
      </c>
    </row>
    <row r="115" spans="1:28" ht="20.25" customHeight="1" x14ac:dyDescent="0.2">
      <c r="A115" s="2">
        <f t="shared" si="72"/>
        <v>110</v>
      </c>
      <c r="B115" s="24"/>
      <c r="C115" s="76"/>
      <c r="D115" s="77"/>
      <c r="E115" s="78"/>
      <c r="O115" s="61">
        <f t="shared" ref="O115:O131" si="73">((B115 +C115) - (B114 + C114)) * 24 * 60</f>
        <v>0</v>
      </c>
      <c r="P115" s="64">
        <f t="shared" ref="P115:P131" si="74">P114+O115/60</f>
        <v>-1006119.7166666668</v>
      </c>
      <c r="Q115" s="61">
        <f t="shared" ref="Q115:Q131" si="75">F115*$F$2/1000*273/(273+L115)</f>
        <v>0</v>
      </c>
      <c r="R115" s="62">
        <f t="shared" ref="R115:R131" si="76">$N$2-K115</f>
        <v>4059</v>
      </c>
      <c r="S115" s="63">
        <f t="shared" ref="S115:S131" si="77">IF(I115=J115,0,R115*(J115-I115))*273/(273+L115)</f>
        <v>0</v>
      </c>
      <c r="T115" s="73" t="str">
        <f t="shared" ref="T115:T131" si="78">IF(M115="", T114, "-")</f>
        <v>95.7</v>
      </c>
      <c r="U115" s="61">
        <f t="shared" ref="U115:U131" si="79">(S115+Q115)*T115/100</f>
        <v>0</v>
      </c>
      <c r="V115" s="64">
        <f t="shared" ref="V115:V131" si="80">V114+U115/1000</f>
        <v>2.7453820671053273</v>
      </c>
      <c r="W115" s="64">
        <f t="shared" ref="W115:W131" si="81">W114+(G115+K115)/1000</f>
        <v>0.2535</v>
      </c>
      <c r="X115" s="74">
        <f t="shared" ref="X115:X131" si="82">0.026*EXP(-0.016*E115)</f>
        <v>2.5999999999999999E-2</v>
      </c>
      <c r="Y115" s="64">
        <f t="shared" ref="Y115:Y131" si="83">(W115-(X115-X114))*(E115+1)*1*273/(273+L115)*T115/100</f>
        <v>0.2425995</v>
      </c>
      <c r="Z115" s="64">
        <f t="shared" ref="Z115:Z131" si="84">V115+Y115</f>
        <v>2.9879815671053271</v>
      </c>
      <c r="AB115" s="70">
        <f t="shared" ref="AB115:AB131" si="85">E115/10</f>
        <v>0</v>
      </c>
    </row>
    <row r="116" spans="1:28" ht="20.25" customHeight="1" x14ac:dyDescent="0.2">
      <c r="A116" s="2">
        <f t="shared" si="72"/>
        <v>111</v>
      </c>
      <c r="B116" s="24"/>
      <c r="C116" s="76"/>
      <c r="D116" s="77"/>
      <c r="E116" s="78"/>
      <c r="O116" s="61">
        <f t="shared" si="73"/>
        <v>0</v>
      </c>
      <c r="P116" s="64">
        <f t="shared" si="74"/>
        <v>-1006119.7166666668</v>
      </c>
      <c r="Q116" s="61">
        <f t="shared" si="75"/>
        <v>0</v>
      </c>
      <c r="R116" s="62">
        <f t="shared" si="76"/>
        <v>4059</v>
      </c>
      <c r="S116" s="63">
        <f t="shared" si="77"/>
        <v>0</v>
      </c>
      <c r="T116" s="73" t="str">
        <f t="shared" si="78"/>
        <v>95.7</v>
      </c>
      <c r="U116" s="61">
        <f t="shared" si="79"/>
        <v>0</v>
      </c>
      <c r="V116" s="64">
        <f t="shared" si="80"/>
        <v>2.7453820671053273</v>
      </c>
      <c r="W116" s="64">
        <f t="shared" si="81"/>
        <v>0.2535</v>
      </c>
      <c r="X116" s="74">
        <f t="shared" si="82"/>
        <v>2.5999999999999999E-2</v>
      </c>
      <c r="Y116" s="64">
        <f t="shared" si="83"/>
        <v>0.2425995</v>
      </c>
      <c r="Z116" s="64">
        <f t="shared" si="84"/>
        <v>2.9879815671053271</v>
      </c>
      <c r="AB116" s="70">
        <f t="shared" si="85"/>
        <v>0</v>
      </c>
    </row>
    <row r="117" spans="1:28" ht="20.25" customHeight="1" x14ac:dyDescent="0.2">
      <c r="A117" s="2">
        <f t="shared" ref="A117:A152" si="86">A116+1</f>
        <v>112</v>
      </c>
      <c r="B117" s="24"/>
      <c r="C117" s="76"/>
      <c r="D117" s="77"/>
      <c r="E117" s="78"/>
      <c r="O117" s="61">
        <f t="shared" si="73"/>
        <v>0</v>
      </c>
      <c r="P117" s="64">
        <f t="shared" si="74"/>
        <v>-1006119.7166666668</v>
      </c>
      <c r="Q117" s="61">
        <f t="shared" si="75"/>
        <v>0</v>
      </c>
      <c r="R117" s="62">
        <f t="shared" si="76"/>
        <v>4059</v>
      </c>
      <c r="S117" s="63">
        <f t="shared" si="77"/>
        <v>0</v>
      </c>
      <c r="T117" s="73" t="str">
        <f t="shared" si="78"/>
        <v>95.7</v>
      </c>
      <c r="U117" s="61">
        <f t="shared" si="79"/>
        <v>0</v>
      </c>
      <c r="V117" s="64">
        <f t="shared" si="80"/>
        <v>2.7453820671053273</v>
      </c>
      <c r="W117" s="64">
        <f t="shared" si="81"/>
        <v>0.2535</v>
      </c>
      <c r="X117" s="74">
        <f t="shared" si="82"/>
        <v>2.5999999999999999E-2</v>
      </c>
      <c r="Y117" s="64">
        <f t="shared" si="83"/>
        <v>0.2425995</v>
      </c>
      <c r="Z117" s="64">
        <f t="shared" si="84"/>
        <v>2.9879815671053271</v>
      </c>
      <c r="AB117" s="70">
        <f t="shared" si="85"/>
        <v>0</v>
      </c>
    </row>
    <row r="118" spans="1:28" ht="20.25" customHeight="1" x14ac:dyDescent="0.2">
      <c r="A118" s="2">
        <f t="shared" si="86"/>
        <v>113</v>
      </c>
      <c r="B118" s="24"/>
      <c r="C118" s="76"/>
      <c r="D118" s="77"/>
      <c r="E118" s="78"/>
      <c r="O118" s="61">
        <f t="shared" si="73"/>
        <v>0</v>
      </c>
      <c r="P118" s="64">
        <f t="shared" si="74"/>
        <v>-1006119.7166666668</v>
      </c>
      <c r="Q118" s="61">
        <f t="shared" si="75"/>
        <v>0</v>
      </c>
      <c r="R118" s="62">
        <f t="shared" si="76"/>
        <v>4059</v>
      </c>
      <c r="S118" s="63">
        <f t="shared" si="77"/>
        <v>0</v>
      </c>
      <c r="T118" s="73" t="str">
        <f t="shared" si="78"/>
        <v>95.7</v>
      </c>
      <c r="U118" s="61">
        <f t="shared" si="79"/>
        <v>0</v>
      </c>
      <c r="V118" s="64">
        <f t="shared" si="80"/>
        <v>2.7453820671053273</v>
      </c>
      <c r="W118" s="64">
        <f t="shared" si="81"/>
        <v>0.2535</v>
      </c>
      <c r="X118" s="74">
        <f t="shared" si="82"/>
        <v>2.5999999999999999E-2</v>
      </c>
      <c r="Y118" s="64">
        <f t="shared" si="83"/>
        <v>0.2425995</v>
      </c>
      <c r="Z118" s="64">
        <f t="shared" si="84"/>
        <v>2.9879815671053271</v>
      </c>
      <c r="AB118" s="70">
        <f t="shared" si="85"/>
        <v>0</v>
      </c>
    </row>
    <row r="119" spans="1:28" ht="20.25" customHeight="1" x14ac:dyDescent="0.2">
      <c r="A119" s="2">
        <f t="shared" si="86"/>
        <v>114</v>
      </c>
      <c r="B119" s="24"/>
      <c r="C119" s="76"/>
      <c r="D119" s="77"/>
      <c r="E119" s="78"/>
      <c r="O119" s="61">
        <f t="shared" si="73"/>
        <v>0</v>
      </c>
      <c r="P119" s="64">
        <f t="shared" si="74"/>
        <v>-1006119.7166666668</v>
      </c>
      <c r="Q119" s="61">
        <f t="shared" si="75"/>
        <v>0</v>
      </c>
      <c r="R119" s="62">
        <f t="shared" si="76"/>
        <v>4059</v>
      </c>
      <c r="S119" s="63">
        <f t="shared" si="77"/>
        <v>0</v>
      </c>
      <c r="T119" s="73" t="str">
        <f t="shared" si="78"/>
        <v>95.7</v>
      </c>
      <c r="U119" s="61">
        <f t="shared" si="79"/>
        <v>0</v>
      </c>
      <c r="V119" s="64">
        <f t="shared" si="80"/>
        <v>2.7453820671053273</v>
      </c>
      <c r="W119" s="64">
        <f t="shared" si="81"/>
        <v>0.2535</v>
      </c>
      <c r="X119" s="74">
        <f t="shared" si="82"/>
        <v>2.5999999999999999E-2</v>
      </c>
      <c r="Y119" s="64">
        <f t="shared" si="83"/>
        <v>0.2425995</v>
      </c>
      <c r="Z119" s="64">
        <f t="shared" si="84"/>
        <v>2.9879815671053271</v>
      </c>
      <c r="AB119" s="70">
        <f t="shared" si="85"/>
        <v>0</v>
      </c>
    </row>
    <row r="120" spans="1:28" ht="20.25" customHeight="1" x14ac:dyDescent="0.2">
      <c r="A120" s="2">
        <f t="shared" si="86"/>
        <v>115</v>
      </c>
      <c r="B120" s="24"/>
      <c r="C120" s="76"/>
      <c r="D120" s="77"/>
      <c r="E120" s="78"/>
      <c r="O120" s="61">
        <f t="shared" si="73"/>
        <v>0</v>
      </c>
      <c r="P120" s="64">
        <f t="shared" si="74"/>
        <v>-1006119.7166666668</v>
      </c>
      <c r="Q120" s="61">
        <f t="shared" si="75"/>
        <v>0</v>
      </c>
      <c r="R120" s="62">
        <f t="shared" si="76"/>
        <v>4059</v>
      </c>
      <c r="S120" s="63">
        <f t="shared" si="77"/>
        <v>0</v>
      </c>
      <c r="T120" s="73" t="str">
        <f t="shared" si="78"/>
        <v>95.7</v>
      </c>
      <c r="U120" s="61">
        <f t="shared" si="79"/>
        <v>0</v>
      </c>
      <c r="V120" s="64">
        <f t="shared" si="80"/>
        <v>2.7453820671053273</v>
      </c>
      <c r="W120" s="64">
        <f t="shared" si="81"/>
        <v>0.2535</v>
      </c>
      <c r="X120" s="74">
        <f t="shared" si="82"/>
        <v>2.5999999999999999E-2</v>
      </c>
      <c r="Y120" s="64">
        <f t="shared" si="83"/>
        <v>0.2425995</v>
      </c>
      <c r="Z120" s="64">
        <f t="shared" si="84"/>
        <v>2.9879815671053271</v>
      </c>
      <c r="AB120" s="70">
        <f t="shared" si="85"/>
        <v>0</v>
      </c>
    </row>
    <row r="121" spans="1:28" ht="20.25" customHeight="1" x14ac:dyDescent="0.2">
      <c r="A121" s="2">
        <f t="shared" si="86"/>
        <v>116</v>
      </c>
      <c r="B121" s="24"/>
      <c r="C121" s="76"/>
      <c r="D121" s="77"/>
      <c r="E121" s="78"/>
      <c r="O121" s="61">
        <f t="shared" si="73"/>
        <v>0</v>
      </c>
      <c r="P121" s="64">
        <f t="shared" si="74"/>
        <v>-1006119.7166666668</v>
      </c>
      <c r="Q121" s="61">
        <f t="shared" si="75"/>
        <v>0</v>
      </c>
      <c r="R121" s="62">
        <f t="shared" si="76"/>
        <v>4059</v>
      </c>
      <c r="S121" s="63">
        <f t="shared" si="77"/>
        <v>0</v>
      </c>
      <c r="T121" s="73" t="str">
        <f t="shared" si="78"/>
        <v>95.7</v>
      </c>
      <c r="U121" s="61">
        <f t="shared" si="79"/>
        <v>0</v>
      </c>
      <c r="V121" s="64">
        <f t="shared" si="80"/>
        <v>2.7453820671053273</v>
      </c>
      <c r="W121" s="64">
        <f t="shared" si="81"/>
        <v>0.2535</v>
      </c>
      <c r="X121" s="74">
        <f t="shared" si="82"/>
        <v>2.5999999999999999E-2</v>
      </c>
      <c r="Y121" s="64">
        <f t="shared" si="83"/>
        <v>0.2425995</v>
      </c>
      <c r="Z121" s="64">
        <f t="shared" si="84"/>
        <v>2.9879815671053271</v>
      </c>
      <c r="AB121" s="70">
        <f t="shared" si="85"/>
        <v>0</v>
      </c>
    </row>
    <row r="122" spans="1:28" ht="20.25" customHeight="1" x14ac:dyDescent="0.2">
      <c r="A122" s="2">
        <f t="shared" si="86"/>
        <v>117</v>
      </c>
      <c r="B122" s="24"/>
      <c r="C122" s="76"/>
      <c r="D122" s="77"/>
      <c r="E122" s="78"/>
      <c r="O122" s="61">
        <f t="shared" si="73"/>
        <v>0</v>
      </c>
      <c r="P122" s="64">
        <f t="shared" si="74"/>
        <v>-1006119.7166666668</v>
      </c>
      <c r="Q122" s="61">
        <f t="shared" si="75"/>
        <v>0</v>
      </c>
      <c r="R122" s="62">
        <f t="shared" si="76"/>
        <v>4059</v>
      </c>
      <c r="S122" s="63">
        <f t="shared" si="77"/>
        <v>0</v>
      </c>
      <c r="T122" s="73" t="str">
        <f t="shared" si="78"/>
        <v>95.7</v>
      </c>
      <c r="U122" s="61">
        <f t="shared" si="79"/>
        <v>0</v>
      </c>
      <c r="V122" s="64">
        <f t="shared" si="80"/>
        <v>2.7453820671053273</v>
      </c>
      <c r="W122" s="64">
        <f t="shared" si="81"/>
        <v>0.2535</v>
      </c>
      <c r="X122" s="74">
        <f t="shared" si="82"/>
        <v>2.5999999999999999E-2</v>
      </c>
      <c r="Y122" s="64">
        <f t="shared" si="83"/>
        <v>0.2425995</v>
      </c>
      <c r="Z122" s="64">
        <f t="shared" si="84"/>
        <v>2.9879815671053271</v>
      </c>
      <c r="AB122" s="70">
        <f t="shared" si="85"/>
        <v>0</v>
      </c>
    </row>
    <row r="123" spans="1:28" ht="20.25" customHeight="1" x14ac:dyDescent="0.2">
      <c r="A123" s="2">
        <f t="shared" si="86"/>
        <v>118</v>
      </c>
      <c r="B123" s="24"/>
      <c r="C123" s="76"/>
      <c r="D123" s="77"/>
      <c r="E123" s="78"/>
      <c r="O123" s="61">
        <f t="shared" si="73"/>
        <v>0</v>
      </c>
      <c r="P123" s="64">
        <f t="shared" si="74"/>
        <v>-1006119.7166666668</v>
      </c>
      <c r="Q123" s="61">
        <f t="shared" si="75"/>
        <v>0</v>
      </c>
      <c r="R123" s="62">
        <f t="shared" si="76"/>
        <v>4059</v>
      </c>
      <c r="S123" s="63">
        <f t="shared" si="77"/>
        <v>0</v>
      </c>
      <c r="T123" s="73" t="str">
        <f t="shared" si="78"/>
        <v>95.7</v>
      </c>
      <c r="U123" s="61">
        <f t="shared" si="79"/>
        <v>0</v>
      </c>
      <c r="V123" s="64">
        <f t="shared" si="80"/>
        <v>2.7453820671053273</v>
      </c>
      <c r="W123" s="64">
        <f t="shared" si="81"/>
        <v>0.2535</v>
      </c>
      <c r="X123" s="74">
        <f t="shared" si="82"/>
        <v>2.5999999999999999E-2</v>
      </c>
      <c r="Y123" s="64">
        <f t="shared" si="83"/>
        <v>0.2425995</v>
      </c>
      <c r="Z123" s="64">
        <f t="shared" si="84"/>
        <v>2.9879815671053271</v>
      </c>
      <c r="AB123" s="70">
        <f t="shared" si="85"/>
        <v>0</v>
      </c>
    </row>
    <row r="124" spans="1:28" ht="20.25" customHeight="1" x14ac:dyDescent="0.2">
      <c r="A124" s="2">
        <f t="shared" si="86"/>
        <v>119</v>
      </c>
      <c r="B124" s="24"/>
      <c r="C124" s="76"/>
      <c r="D124" s="77"/>
      <c r="E124" s="78"/>
      <c r="O124" s="61">
        <f t="shared" si="73"/>
        <v>0</v>
      </c>
      <c r="P124" s="64">
        <f t="shared" si="74"/>
        <v>-1006119.7166666668</v>
      </c>
      <c r="Q124" s="61">
        <f t="shared" si="75"/>
        <v>0</v>
      </c>
      <c r="R124" s="62">
        <f t="shared" si="76"/>
        <v>4059</v>
      </c>
      <c r="S124" s="63">
        <f t="shared" si="77"/>
        <v>0</v>
      </c>
      <c r="T124" s="73" t="str">
        <f t="shared" si="78"/>
        <v>95.7</v>
      </c>
      <c r="U124" s="61">
        <f t="shared" si="79"/>
        <v>0</v>
      </c>
      <c r="V124" s="64">
        <f t="shared" si="80"/>
        <v>2.7453820671053273</v>
      </c>
      <c r="W124" s="64">
        <f t="shared" si="81"/>
        <v>0.2535</v>
      </c>
      <c r="X124" s="74">
        <f t="shared" si="82"/>
        <v>2.5999999999999999E-2</v>
      </c>
      <c r="Y124" s="64">
        <f t="shared" si="83"/>
        <v>0.2425995</v>
      </c>
      <c r="Z124" s="64">
        <f t="shared" si="84"/>
        <v>2.9879815671053271</v>
      </c>
      <c r="AB124" s="70">
        <f t="shared" si="85"/>
        <v>0</v>
      </c>
    </row>
    <row r="125" spans="1:28" ht="20.25" customHeight="1" x14ac:dyDescent="0.2">
      <c r="A125" s="2">
        <f t="shared" si="86"/>
        <v>120</v>
      </c>
      <c r="B125" s="24"/>
      <c r="C125" s="76"/>
      <c r="D125" s="77"/>
      <c r="E125" s="78"/>
      <c r="O125" s="61">
        <f t="shared" si="73"/>
        <v>0</v>
      </c>
      <c r="P125" s="64">
        <f t="shared" si="74"/>
        <v>-1006119.7166666668</v>
      </c>
      <c r="Q125" s="61">
        <f t="shared" si="75"/>
        <v>0</v>
      </c>
      <c r="R125" s="62">
        <f t="shared" si="76"/>
        <v>4059</v>
      </c>
      <c r="S125" s="63">
        <f t="shared" si="77"/>
        <v>0</v>
      </c>
      <c r="T125" s="73" t="str">
        <f t="shared" si="78"/>
        <v>95.7</v>
      </c>
      <c r="U125" s="61">
        <f t="shared" si="79"/>
        <v>0</v>
      </c>
      <c r="V125" s="64">
        <f t="shared" si="80"/>
        <v>2.7453820671053273</v>
      </c>
      <c r="W125" s="64">
        <f t="shared" si="81"/>
        <v>0.2535</v>
      </c>
      <c r="X125" s="74">
        <f t="shared" si="82"/>
        <v>2.5999999999999999E-2</v>
      </c>
      <c r="Y125" s="64">
        <f t="shared" si="83"/>
        <v>0.2425995</v>
      </c>
      <c r="Z125" s="64">
        <f t="shared" si="84"/>
        <v>2.9879815671053271</v>
      </c>
      <c r="AB125" s="70">
        <f t="shared" si="85"/>
        <v>0</v>
      </c>
    </row>
    <row r="126" spans="1:28" ht="20.25" customHeight="1" x14ac:dyDescent="0.2">
      <c r="A126" s="2">
        <f t="shared" si="86"/>
        <v>121</v>
      </c>
      <c r="B126" s="24"/>
      <c r="C126" s="76"/>
      <c r="D126" s="77"/>
      <c r="E126" s="78"/>
      <c r="O126" s="61">
        <f t="shared" si="73"/>
        <v>0</v>
      </c>
      <c r="P126" s="64">
        <f t="shared" si="74"/>
        <v>-1006119.7166666668</v>
      </c>
      <c r="Q126" s="61">
        <f t="shared" si="75"/>
        <v>0</v>
      </c>
      <c r="R126" s="62">
        <f t="shared" si="76"/>
        <v>4059</v>
      </c>
      <c r="S126" s="63">
        <f t="shared" si="77"/>
        <v>0</v>
      </c>
      <c r="T126" s="73" t="str">
        <f t="shared" si="78"/>
        <v>95.7</v>
      </c>
      <c r="U126" s="61">
        <f t="shared" si="79"/>
        <v>0</v>
      </c>
      <c r="V126" s="64">
        <f t="shared" si="80"/>
        <v>2.7453820671053273</v>
      </c>
      <c r="W126" s="64">
        <f t="shared" si="81"/>
        <v>0.2535</v>
      </c>
      <c r="X126" s="74">
        <f t="shared" si="82"/>
        <v>2.5999999999999999E-2</v>
      </c>
      <c r="Y126" s="64">
        <f t="shared" si="83"/>
        <v>0.2425995</v>
      </c>
      <c r="Z126" s="64">
        <f t="shared" si="84"/>
        <v>2.9879815671053271</v>
      </c>
      <c r="AB126" s="70">
        <f t="shared" si="85"/>
        <v>0</v>
      </c>
    </row>
    <row r="127" spans="1:28" ht="20.25" customHeight="1" x14ac:dyDescent="0.2">
      <c r="A127" s="2">
        <f t="shared" si="86"/>
        <v>122</v>
      </c>
      <c r="B127" s="24"/>
      <c r="C127" s="76"/>
      <c r="D127" s="77"/>
      <c r="E127" s="78"/>
      <c r="O127" s="61">
        <f t="shared" si="73"/>
        <v>0</v>
      </c>
      <c r="P127" s="64">
        <f t="shared" si="74"/>
        <v>-1006119.7166666668</v>
      </c>
      <c r="Q127" s="61">
        <f t="shared" si="75"/>
        <v>0</v>
      </c>
      <c r="R127" s="62">
        <f t="shared" si="76"/>
        <v>4059</v>
      </c>
      <c r="S127" s="63">
        <f t="shared" si="77"/>
        <v>0</v>
      </c>
      <c r="T127" s="73" t="str">
        <f t="shared" si="78"/>
        <v>95.7</v>
      </c>
      <c r="U127" s="61">
        <f t="shared" si="79"/>
        <v>0</v>
      </c>
      <c r="V127" s="64">
        <f t="shared" si="80"/>
        <v>2.7453820671053273</v>
      </c>
      <c r="W127" s="64">
        <f t="shared" si="81"/>
        <v>0.2535</v>
      </c>
      <c r="X127" s="74">
        <f t="shared" si="82"/>
        <v>2.5999999999999999E-2</v>
      </c>
      <c r="Y127" s="64">
        <f t="shared" si="83"/>
        <v>0.2425995</v>
      </c>
      <c r="Z127" s="64">
        <f t="shared" si="84"/>
        <v>2.9879815671053271</v>
      </c>
      <c r="AB127" s="70">
        <f t="shared" si="85"/>
        <v>0</v>
      </c>
    </row>
    <row r="128" spans="1:28" ht="20.25" customHeight="1" x14ac:dyDescent="0.2">
      <c r="A128" s="2">
        <f t="shared" si="86"/>
        <v>123</v>
      </c>
      <c r="B128" s="24"/>
      <c r="C128" s="76"/>
      <c r="D128" s="77"/>
      <c r="E128" s="78"/>
      <c r="O128" s="61">
        <f t="shared" si="73"/>
        <v>0</v>
      </c>
      <c r="P128" s="64">
        <f t="shared" si="74"/>
        <v>-1006119.7166666668</v>
      </c>
      <c r="Q128" s="61">
        <f t="shared" si="75"/>
        <v>0</v>
      </c>
      <c r="R128" s="62">
        <f t="shared" si="76"/>
        <v>4059</v>
      </c>
      <c r="S128" s="63">
        <f t="shared" si="77"/>
        <v>0</v>
      </c>
      <c r="T128" s="73" t="str">
        <f t="shared" si="78"/>
        <v>95.7</v>
      </c>
      <c r="U128" s="61">
        <f t="shared" si="79"/>
        <v>0</v>
      </c>
      <c r="V128" s="64">
        <f t="shared" si="80"/>
        <v>2.7453820671053273</v>
      </c>
      <c r="W128" s="64">
        <f t="shared" si="81"/>
        <v>0.2535</v>
      </c>
      <c r="X128" s="74">
        <f t="shared" si="82"/>
        <v>2.5999999999999999E-2</v>
      </c>
      <c r="Y128" s="64">
        <f t="shared" si="83"/>
        <v>0.2425995</v>
      </c>
      <c r="Z128" s="64">
        <f t="shared" si="84"/>
        <v>2.9879815671053271</v>
      </c>
      <c r="AB128" s="70">
        <f t="shared" si="85"/>
        <v>0</v>
      </c>
    </row>
    <row r="129" spans="1:28" ht="20.25" customHeight="1" x14ac:dyDescent="0.2">
      <c r="A129" s="2">
        <f t="shared" si="86"/>
        <v>124</v>
      </c>
      <c r="B129" s="24"/>
      <c r="C129" s="76"/>
      <c r="D129" s="77"/>
      <c r="E129" s="78"/>
      <c r="O129" s="61">
        <f t="shared" si="73"/>
        <v>0</v>
      </c>
      <c r="P129" s="64">
        <f t="shared" si="74"/>
        <v>-1006119.7166666668</v>
      </c>
      <c r="Q129" s="61">
        <f t="shared" si="75"/>
        <v>0</v>
      </c>
      <c r="R129" s="62">
        <f t="shared" si="76"/>
        <v>4059</v>
      </c>
      <c r="S129" s="63">
        <f t="shared" si="77"/>
        <v>0</v>
      </c>
      <c r="T129" s="73" t="str">
        <f t="shared" si="78"/>
        <v>95.7</v>
      </c>
      <c r="U129" s="61">
        <f t="shared" si="79"/>
        <v>0</v>
      </c>
      <c r="V129" s="64">
        <f t="shared" si="80"/>
        <v>2.7453820671053273</v>
      </c>
      <c r="W129" s="64">
        <f t="shared" si="81"/>
        <v>0.2535</v>
      </c>
      <c r="X129" s="74">
        <f t="shared" si="82"/>
        <v>2.5999999999999999E-2</v>
      </c>
      <c r="Y129" s="64">
        <f t="shared" si="83"/>
        <v>0.2425995</v>
      </c>
      <c r="Z129" s="64">
        <f t="shared" si="84"/>
        <v>2.9879815671053271</v>
      </c>
      <c r="AB129" s="70">
        <f t="shared" si="85"/>
        <v>0</v>
      </c>
    </row>
    <row r="130" spans="1:28" ht="20.25" customHeight="1" x14ac:dyDescent="0.2">
      <c r="A130" s="2">
        <f t="shared" si="86"/>
        <v>125</v>
      </c>
      <c r="B130" s="24"/>
      <c r="C130" s="76"/>
      <c r="D130" s="77"/>
      <c r="E130" s="78"/>
      <c r="O130" s="61">
        <f t="shared" si="73"/>
        <v>0</v>
      </c>
      <c r="P130" s="64">
        <f t="shared" si="74"/>
        <v>-1006119.7166666668</v>
      </c>
      <c r="Q130" s="61">
        <f t="shared" si="75"/>
        <v>0</v>
      </c>
      <c r="R130" s="62">
        <f t="shared" si="76"/>
        <v>4059</v>
      </c>
      <c r="S130" s="63">
        <f t="shared" si="77"/>
        <v>0</v>
      </c>
      <c r="T130" s="73" t="str">
        <f t="shared" si="78"/>
        <v>95.7</v>
      </c>
      <c r="U130" s="61">
        <f t="shared" si="79"/>
        <v>0</v>
      </c>
      <c r="V130" s="64">
        <f t="shared" si="80"/>
        <v>2.7453820671053273</v>
      </c>
      <c r="W130" s="64">
        <f t="shared" si="81"/>
        <v>0.2535</v>
      </c>
      <c r="X130" s="74">
        <f t="shared" si="82"/>
        <v>2.5999999999999999E-2</v>
      </c>
      <c r="Y130" s="64">
        <f t="shared" si="83"/>
        <v>0.2425995</v>
      </c>
      <c r="Z130" s="64">
        <f t="shared" si="84"/>
        <v>2.9879815671053271</v>
      </c>
      <c r="AB130" s="70">
        <f t="shared" si="85"/>
        <v>0</v>
      </c>
    </row>
    <row r="131" spans="1:28" ht="20.25" customHeight="1" x14ac:dyDescent="0.2">
      <c r="A131" s="2">
        <f t="shared" si="86"/>
        <v>126</v>
      </c>
      <c r="B131" s="24"/>
      <c r="C131" s="76"/>
      <c r="D131" s="77"/>
      <c r="E131" s="78"/>
      <c r="O131" s="61">
        <f t="shared" si="73"/>
        <v>0</v>
      </c>
      <c r="P131" s="64">
        <f t="shared" si="74"/>
        <v>-1006119.7166666668</v>
      </c>
      <c r="Q131" s="61">
        <f t="shared" si="75"/>
        <v>0</v>
      </c>
      <c r="R131" s="62">
        <f t="shared" si="76"/>
        <v>4059</v>
      </c>
      <c r="S131" s="63">
        <f t="shared" si="77"/>
        <v>0</v>
      </c>
      <c r="T131" s="73" t="str">
        <f t="shared" si="78"/>
        <v>95.7</v>
      </c>
      <c r="U131" s="61">
        <f t="shared" si="79"/>
        <v>0</v>
      </c>
      <c r="V131" s="64">
        <f t="shared" si="80"/>
        <v>2.7453820671053273</v>
      </c>
      <c r="W131" s="64">
        <f t="shared" si="81"/>
        <v>0.2535</v>
      </c>
      <c r="X131" s="74">
        <f t="shared" si="82"/>
        <v>2.5999999999999999E-2</v>
      </c>
      <c r="Y131" s="64">
        <f t="shared" si="83"/>
        <v>0.2425995</v>
      </c>
      <c r="Z131" s="64">
        <f t="shared" si="84"/>
        <v>2.9879815671053271</v>
      </c>
      <c r="AB131" s="70">
        <f t="shared" si="85"/>
        <v>0</v>
      </c>
    </row>
    <row r="132" spans="1:28" ht="20.25" customHeight="1" x14ac:dyDescent="0.2">
      <c r="A132" s="2">
        <f t="shared" si="86"/>
        <v>127</v>
      </c>
      <c r="B132" s="24"/>
      <c r="C132" s="76"/>
      <c r="D132" s="77"/>
      <c r="E132" s="78"/>
      <c r="O132" s="61">
        <f t="shared" ref="O132:O162" si="87">((B132 +C132) - (B131 + C131)) * 24 * 60</f>
        <v>0</v>
      </c>
      <c r="P132" s="64">
        <f t="shared" ref="P132:P162" si="88">P131+O132/60</f>
        <v>-1006119.7166666668</v>
      </c>
      <c r="Q132" s="61">
        <f t="shared" ref="Q132:Q162" si="89">F132*$F$2/1000*273/(273+L132)</f>
        <v>0</v>
      </c>
      <c r="R132" s="62">
        <f t="shared" ref="R132:R162" si="90">$N$2-K132</f>
        <v>4059</v>
      </c>
      <c r="S132" s="63">
        <f t="shared" ref="S132:S162" si="91">IF(I132=J132,0,R132*(J132-I132))*273/(273+L132)</f>
        <v>0</v>
      </c>
      <c r="T132" s="73" t="str">
        <f t="shared" ref="T132:T140" si="92">IF(M132="", T131, "-")</f>
        <v>95.7</v>
      </c>
      <c r="U132" s="61">
        <f t="shared" ref="U132:U162" si="93">(S132+Q132)*T132/100</f>
        <v>0</v>
      </c>
      <c r="V132" s="64">
        <f t="shared" ref="V132:V162" si="94">V131+U132/1000</f>
        <v>2.7453820671053273</v>
      </c>
      <c r="W132" s="64">
        <f t="shared" ref="W132:W162" si="95">W131+(G132+K132)/1000</f>
        <v>0.2535</v>
      </c>
      <c r="X132" s="74">
        <f t="shared" ref="X132:X162" si="96">0.026*EXP(-0.016*E132)</f>
        <v>2.5999999999999999E-2</v>
      </c>
      <c r="Y132" s="64">
        <f t="shared" ref="Y132:Y162" si="97">(W132-(X132-X131))*(E132+1)*1*273/(273+L132)*T132/100</f>
        <v>0.2425995</v>
      </c>
      <c r="Z132" s="64">
        <f t="shared" ref="Z132:Z162" si="98">V132+Y132</f>
        <v>2.9879815671053271</v>
      </c>
      <c r="AB132" s="70">
        <f t="shared" ref="AB132:AB162" si="99">E132/10</f>
        <v>0</v>
      </c>
    </row>
    <row r="133" spans="1:28" ht="20.25" customHeight="1" x14ac:dyDescent="0.2">
      <c r="A133" s="2">
        <f t="shared" si="86"/>
        <v>128</v>
      </c>
      <c r="B133" s="24"/>
      <c r="C133" s="76"/>
      <c r="D133" s="77"/>
      <c r="E133" s="78"/>
      <c r="O133" s="61">
        <f t="shared" si="87"/>
        <v>0</v>
      </c>
      <c r="P133" s="64">
        <f t="shared" si="88"/>
        <v>-1006119.7166666668</v>
      </c>
      <c r="Q133" s="61">
        <f t="shared" si="89"/>
        <v>0</v>
      </c>
      <c r="R133" s="62">
        <f t="shared" si="90"/>
        <v>4059</v>
      </c>
      <c r="S133" s="63">
        <f t="shared" si="91"/>
        <v>0</v>
      </c>
      <c r="T133" s="73" t="str">
        <f t="shared" si="92"/>
        <v>95.7</v>
      </c>
      <c r="U133" s="61">
        <f t="shared" si="93"/>
        <v>0</v>
      </c>
      <c r="V133" s="64">
        <f t="shared" si="94"/>
        <v>2.7453820671053273</v>
      </c>
      <c r="W133" s="64">
        <f t="shared" si="95"/>
        <v>0.2535</v>
      </c>
      <c r="X133" s="74">
        <f t="shared" si="96"/>
        <v>2.5999999999999999E-2</v>
      </c>
      <c r="Y133" s="64">
        <f t="shared" si="97"/>
        <v>0.2425995</v>
      </c>
      <c r="Z133" s="64">
        <f t="shared" si="98"/>
        <v>2.9879815671053271</v>
      </c>
      <c r="AB133" s="70">
        <f t="shared" si="99"/>
        <v>0</v>
      </c>
    </row>
    <row r="134" spans="1:28" ht="20.25" customHeight="1" x14ac:dyDescent="0.2">
      <c r="A134" s="2">
        <f t="shared" si="86"/>
        <v>129</v>
      </c>
      <c r="B134" s="24"/>
      <c r="C134" s="76"/>
      <c r="D134" s="77"/>
      <c r="E134" s="78"/>
      <c r="M134" t="s">
        <v>55</v>
      </c>
      <c r="O134" s="61">
        <f t="shared" si="87"/>
        <v>0</v>
      </c>
      <c r="P134" s="64">
        <f t="shared" si="88"/>
        <v>-1006119.7166666668</v>
      </c>
      <c r="Q134" s="61">
        <f t="shared" si="89"/>
        <v>0</v>
      </c>
      <c r="R134" s="62">
        <f t="shared" si="90"/>
        <v>4059</v>
      </c>
      <c r="S134" s="63">
        <f t="shared" si="91"/>
        <v>0</v>
      </c>
      <c r="T134" s="73" t="str">
        <f>IF(M134="", T133, "95.7")</f>
        <v>95.7</v>
      </c>
      <c r="U134" s="61">
        <f t="shared" si="93"/>
        <v>0</v>
      </c>
      <c r="V134" s="64">
        <f t="shared" si="94"/>
        <v>2.7453820671053273</v>
      </c>
      <c r="W134" s="64">
        <f t="shared" si="95"/>
        <v>0.2535</v>
      </c>
      <c r="X134" s="74">
        <f t="shared" si="96"/>
        <v>2.5999999999999999E-2</v>
      </c>
      <c r="Y134" s="64">
        <f t="shared" si="97"/>
        <v>0.2425995</v>
      </c>
      <c r="Z134" s="64">
        <f>V134+Y134</f>
        <v>2.9879815671053271</v>
      </c>
      <c r="AB134" s="70">
        <f t="shared" si="99"/>
        <v>0</v>
      </c>
    </row>
    <row r="135" spans="1:28" ht="20.25" customHeight="1" x14ac:dyDescent="0.2">
      <c r="A135" s="2">
        <f t="shared" si="86"/>
        <v>130</v>
      </c>
      <c r="B135" s="79"/>
      <c r="C135" s="76"/>
      <c r="D135" s="77"/>
      <c r="E135" s="78"/>
      <c r="O135" s="61">
        <f t="shared" si="87"/>
        <v>0</v>
      </c>
      <c r="P135" s="64">
        <f t="shared" si="88"/>
        <v>-1006119.7166666668</v>
      </c>
      <c r="Q135" s="61">
        <f t="shared" si="89"/>
        <v>0</v>
      </c>
      <c r="R135" s="62">
        <f t="shared" si="90"/>
        <v>4059</v>
      </c>
      <c r="S135" s="63">
        <f t="shared" si="91"/>
        <v>0</v>
      </c>
      <c r="T135" s="73" t="str">
        <f t="shared" si="92"/>
        <v>95.7</v>
      </c>
      <c r="U135" s="61">
        <f t="shared" si="93"/>
        <v>0</v>
      </c>
      <c r="V135" s="64">
        <f t="shared" si="94"/>
        <v>2.7453820671053273</v>
      </c>
      <c r="W135" s="64">
        <f t="shared" si="95"/>
        <v>0.2535</v>
      </c>
      <c r="X135" s="74">
        <f t="shared" si="96"/>
        <v>2.5999999999999999E-2</v>
      </c>
      <c r="Y135" s="64">
        <f t="shared" si="97"/>
        <v>0.2425995</v>
      </c>
      <c r="Z135" s="64">
        <f t="shared" si="98"/>
        <v>2.9879815671053271</v>
      </c>
      <c r="AB135" s="70">
        <f t="shared" si="99"/>
        <v>0</v>
      </c>
    </row>
    <row r="136" spans="1:28" ht="20.25" customHeight="1" x14ac:dyDescent="0.2">
      <c r="A136" s="2">
        <f t="shared" si="86"/>
        <v>131</v>
      </c>
      <c r="B136" s="79"/>
      <c r="C136" s="76"/>
      <c r="D136" s="77"/>
      <c r="E136" s="78"/>
      <c r="O136" s="61">
        <f t="shared" si="87"/>
        <v>0</v>
      </c>
      <c r="P136" s="64">
        <f t="shared" si="88"/>
        <v>-1006119.7166666668</v>
      </c>
      <c r="Q136" s="61">
        <f t="shared" si="89"/>
        <v>0</v>
      </c>
      <c r="R136" s="62">
        <f t="shared" si="90"/>
        <v>4059</v>
      </c>
      <c r="S136" s="63">
        <f t="shared" si="91"/>
        <v>0</v>
      </c>
      <c r="T136" s="73" t="str">
        <f t="shared" si="92"/>
        <v>95.7</v>
      </c>
      <c r="U136" s="61">
        <f t="shared" si="93"/>
        <v>0</v>
      </c>
      <c r="V136" s="64">
        <f t="shared" si="94"/>
        <v>2.7453820671053273</v>
      </c>
      <c r="W136" s="64">
        <f t="shared" si="95"/>
        <v>0.2535</v>
      </c>
      <c r="X136" s="74">
        <f t="shared" si="96"/>
        <v>2.5999999999999999E-2</v>
      </c>
      <c r="Y136" s="64">
        <f t="shared" si="97"/>
        <v>0.2425995</v>
      </c>
      <c r="Z136" s="64">
        <f t="shared" si="98"/>
        <v>2.9879815671053271</v>
      </c>
      <c r="AB136" s="70">
        <f t="shared" si="99"/>
        <v>0</v>
      </c>
    </row>
    <row r="137" spans="1:28" ht="20.25" customHeight="1" x14ac:dyDescent="0.2">
      <c r="A137" s="2">
        <f t="shared" si="86"/>
        <v>132</v>
      </c>
      <c r="B137" s="79"/>
      <c r="C137" s="76"/>
      <c r="D137" s="77"/>
      <c r="E137" s="78"/>
      <c r="O137" s="61">
        <f t="shared" si="87"/>
        <v>0</v>
      </c>
      <c r="P137" s="64">
        <f t="shared" si="88"/>
        <v>-1006119.7166666668</v>
      </c>
      <c r="Q137" s="61">
        <f t="shared" si="89"/>
        <v>0</v>
      </c>
      <c r="R137" s="62">
        <f t="shared" si="90"/>
        <v>4059</v>
      </c>
      <c r="S137" s="63">
        <f t="shared" si="91"/>
        <v>0</v>
      </c>
      <c r="T137" s="73" t="str">
        <f t="shared" si="92"/>
        <v>95.7</v>
      </c>
      <c r="U137" s="61">
        <f t="shared" si="93"/>
        <v>0</v>
      </c>
      <c r="V137" s="64">
        <f t="shared" si="94"/>
        <v>2.7453820671053273</v>
      </c>
      <c r="W137" s="64">
        <f t="shared" si="95"/>
        <v>0.2535</v>
      </c>
      <c r="X137" s="74">
        <f t="shared" si="96"/>
        <v>2.5999999999999999E-2</v>
      </c>
      <c r="Y137" s="64">
        <f t="shared" si="97"/>
        <v>0.2425995</v>
      </c>
      <c r="Z137" s="64">
        <f t="shared" si="98"/>
        <v>2.9879815671053271</v>
      </c>
      <c r="AB137" s="70">
        <f t="shared" si="99"/>
        <v>0</v>
      </c>
    </row>
    <row r="138" spans="1:28" ht="20.25" customHeight="1" x14ac:dyDescent="0.2">
      <c r="A138" s="2">
        <f t="shared" si="86"/>
        <v>133</v>
      </c>
      <c r="B138" s="79"/>
      <c r="C138" s="76"/>
      <c r="D138" s="77"/>
      <c r="E138" s="78"/>
      <c r="O138" s="61">
        <f t="shared" si="87"/>
        <v>0</v>
      </c>
      <c r="P138" s="64">
        <f t="shared" si="88"/>
        <v>-1006119.7166666668</v>
      </c>
      <c r="Q138" s="61">
        <f t="shared" si="89"/>
        <v>0</v>
      </c>
      <c r="R138" s="62">
        <f t="shared" si="90"/>
        <v>4059</v>
      </c>
      <c r="S138" s="63">
        <f t="shared" si="91"/>
        <v>0</v>
      </c>
      <c r="T138" s="73" t="str">
        <f t="shared" si="92"/>
        <v>95.7</v>
      </c>
      <c r="U138" s="61">
        <f t="shared" si="93"/>
        <v>0</v>
      </c>
      <c r="V138" s="64">
        <f t="shared" si="94"/>
        <v>2.7453820671053273</v>
      </c>
      <c r="W138" s="64">
        <f t="shared" si="95"/>
        <v>0.2535</v>
      </c>
      <c r="X138" s="74">
        <f t="shared" si="96"/>
        <v>2.5999999999999999E-2</v>
      </c>
      <c r="Y138" s="64">
        <f t="shared" si="97"/>
        <v>0.2425995</v>
      </c>
      <c r="Z138" s="64">
        <f t="shared" si="98"/>
        <v>2.9879815671053271</v>
      </c>
      <c r="AB138" s="70">
        <f t="shared" si="99"/>
        <v>0</v>
      </c>
    </row>
    <row r="139" spans="1:28" ht="20.25" customHeight="1" x14ac:dyDescent="0.2">
      <c r="A139" s="2">
        <f t="shared" si="86"/>
        <v>134</v>
      </c>
      <c r="B139" s="79"/>
      <c r="C139" s="76"/>
      <c r="D139" s="77"/>
      <c r="E139" s="78"/>
      <c r="O139" s="61">
        <f t="shared" si="87"/>
        <v>0</v>
      </c>
      <c r="P139" s="64">
        <f t="shared" si="88"/>
        <v>-1006119.7166666668</v>
      </c>
      <c r="Q139" s="61">
        <f t="shared" si="89"/>
        <v>0</v>
      </c>
      <c r="R139" s="62">
        <f t="shared" si="90"/>
        <v>4059</v>
      </c>
      <c r="S139" s="63">
        <f t="shared" si="91"/>
        <v>0</v>
      </c>
      <c r="T139" s="73" t="str">
        <f t="shared" si="92"/>
        <v>95.7</v>
      </c>
      <c r="U139" s="61">
        <f t="shared" si="93"/>
        <v>0</v>
      </c>
      <c r="V139" s="64">
        <f t="shared" si="94"/>
        <v>2.7453820671053273</v>
      </c>
      <c r="W139" s="64">
        <f t="shared" si="95"/>
        <v>0.2535</v>
      </c>
      <c r="X139" s="74">
        <f t="shared" si="96"/>
        <v>2.5999999999999999E-2</v>
      </c>
      <c r="Y139" s="64">
        <f t="shared" si="97"/>
        <v>0.2425995</v>
      </c>
      <c r="Z139" s="64">
        <f t="shared" si="98"/>
        <v>2.9879815671053271</v>
      </c>
      <c r="AB139" s="70">
        <f t="shared" si="99"/>
        <v>0</v>
      </c>
    </row>
    <row r="140" spans="1:28" ht="20.25" customHeight="1" x14ac:dyDescent="0.2">
      <c r="A140" s="2">
        <f t="shared" si="86"/>
        <v>135</v>
      </c>
      <c r="B140" s="79"/>
      <c r="C140" s="76"/>
      <c r="D140" s="77"/>
      <c r="E140" s="78"/>
      <c r="O140" s="61">
        <f t="shared" si="87"/>
        <v>0</v>
      </c>
      <c r="P140" s="64">
        <f t="shared" si="88"/>
        <v>-1006119.7166666668</v>
      </c>
      <c r="Q140" s="61">
        <f t="shared" si="89"/>
        <v>0</v>
      </c>
      <c r="R140" s="62">
        <f t="shared" si="90"/>
        <v>4059</v>
      </c>
      <c r="S140" s="63">
        <f t="shared" si="91"/>
        <v>0</v>
      </c>
      <c r="T140" s="73" t="str">
        <f t="shared" si="92"/>
        <v>95.7</v>
      </c>
      <c r="U140" s="61">
        <f t="shared" si="93"/>
        <v>0</v>
      </c>
      <c r="V140" s="64">
        <f t="shared" si="94"/>
        <v>2.7453820671053273</v>
      </c>
      <c r="W140" s="64">
        <f t="shared" si="95"/>
        <v>0.2535</v>
      </c>
      <c r="X140" s="74">
        <f t="shared" si="96"/>
        <v>2.5999999999999999E-2</v>
      </c>
      <c r="Y140" s="64">
        <f t="shared" si="97"/>
        <v>0.2425995</v>
      </c>
      <c r="Z140" s="64">
        <f t="shared" si="98"/>
        <v>2.9879815671053271</v>
      </c>
      <c r="AB140" s="70">
        <f t="shared" si="99"/>
        <v>0</v>
      </c>
    </row>
    <row r="141" spans="1:28" ht="20.25" customHeight="1" x14ac:dyDescent="0.2">
      <c r="A141" s="2">
        <f t="shared" si="86"/>
        <v>136</v>
      </c>
      <c r="B141" s="79"/>
      <c r="C141" s="76"/>
      <c r="D141" s="77"/>
      <c r="E141" s="78"/>
      <c r="M141" t="s">
        <v>56</v>
      </c>
      <c r="O141" s="61">
        <f t="shared" si="87"/>
        <v>0</v>
      </c>
      <c r="P141" s="64">
        <f t="shared" si="88"/>
        <v>-1006119.7166666668</v>
      </c>
      <c r="Q141" s="61">
        <f t="shared" si="89"/>
        <v>0</v>
      </c>
      <c r="R141" s="62">
        <f t="shared" si="90"/>
        <v>4059</v>
      </c>
      <c r="S141" s="63">
        <f t="shared" si="91"/>
        <v>0</v>
      </c>
      <c r="T141" s="73" t="str">
        <f t="shared" ref="T141:T169" si="100">IF(M141="", T140, "95.7")</f>
        <v>95.7</v>
      </c>
      <c r="U141" s="61">
        <f t="shared" si="93"/>
        <v>0</v>
      </c>
      <c r="V141" s="64">
        <f t="shared" si="94"/>
        <v>2.7453820671053273</v>
      </c>
      <c r="W141" s="64">
        <f t="shared" si="95"/>
        <v>0.2535</v>
      </c>
      <c r="X141" s="74">
        <f t="shared" si="96"/>
        <v>2.5999999999999999E-2</v>
      </c>
      <c r="Y141" s="64">
        <f t="shared" si="97"/>
        <v>0.2425995</v>
      </c>
      <c r="Z141" s="64">
        <f t="shared" si="98"/>
        <v>2.9879815671053271</v>
      </c>
      <c r="AB141" s="70">
        <f t="shared" si="99"/>
        <v>0</v>
      </c>
    </row>
    <row r="142" spans="1:28" ht="20.25" customHeight="1" x14ac:dyDescent="0.2">
      <c r="A142" s="2">
        <f t="shared" si="86"/>
        <v>137</v>
      </c>
      <c r="B142" s="79"/>
      <c r="C142" s="76"/>
      <c r="D142" s="77"/>
      <c r="E142" s="78"/>
      <c r="O142" s="61">
        <f t="shared" si="87"/>
        <v>0</v>
      </c>
      <c r="P142" s="64">
        <f t="shared" si="88"/>
        <v>-1006119.7166666668</v>
      </c>
      <c r="Q142" s="61">
        <f t="shared" si="89"/>
        <v>0</v>
      </c>
      <c r="R142" s="62">
        <f t="shared" si="90"/>
        <v>4059</v>
      </c>
      <c r="S142" s="63">
        <f t="shared" si="91"/>
        <v>0</v>
      </c>
      <c r="T142" s="73" t="str">
        <f t="shared" si="100"/>
        <v>95.7</v>
      </c>
      <c r="U142" s="61">
        <f t="shared" si="93"/>
        <v>0</v>
      </c>
      <c r="V142" s="64">
        <f t="shared" si="94"/>
        <v>2.7453820671053273</v>
      </c>
      <c r="W142" s="64">
        <f t="shared" si="95"/>
        <v>0.2535</v>
      </c>
      <c r="X142" s="74">
        <f t="shared" si="96"/>
        <v>2.5999999999999999E-2</v>
      </c>
      <c r="Y142" s="64">
        <f t="shared" si="97"/>
        <v>0.2425995</v>
      </c>
      <c r="Z142" s="64">
        <f t="shared" si="98"/>
        <v>2.9879815671053271</v>
      </c>
      <c r="AB142" s="70">
        <f t="shared" si="99"/>
        <v>0</v>
      </c>
    </row>
    <row r="143" spans="1:28" ht="20.25" customHeight="1" x14ac:dyDescent="0.2">
      <c r="A143" s="2">
        <f t="shared" si="86"/>
        <v>138</v>
      </c>
      <c r="B143" s="79"/>
      <c r="C143" s="76"/>
      <c r="D143" s="77"/>
      <c r="E143" s="78"/>
      <c r="O143" s="61">
        <f t="shared" si="87"/>
        <v>0</v>
      </c>
      <c r="P143" s="64">
        <f t="shared" si="88"/>
        <v>-1006119.7166666668</v>
      </c>
      <c r="Q143" s="61">
        <f t="shared" si="89"/>
        <v>0</v>
      </c>
      <c r="R143" s="62">
        <f t="shared" si="90"/>
        <v>4059</v>
      </c>
      <c r="S143" s="63">
        <f t="shared" si="91"/>
        <v>0</v>
      </c>
      <c r="T143" s="73" t="str">
        <f t="shared" si="100"/>
        <v>95.7</v>
      </c>
      <c r="U143" s="61">
        <f t="shared" si="93"/>
        <v>0</v>
      </c>
      <c r="V143" s="64">
        <f t="shared" si="94"/>
        <v>2.7453820671053273</v>
      </c>
      <c r="W143" s="64">
        <f t="shared" si="95"/>
        <v>0.2535</v>
      </c>
      <c r="X143" s="74">
        <f t="shared" si="96"/>
        <v>2.5999999999999999E-2</v>
      </c>
      <c r="Y143" s="64">
        <f t="shared" si="97"/>
        <v>0.2425995</v>
      </c>
      <c r="Z143" s="64">
        <f t="shared" si="98"/>
        <v>2.9879815671053271</v>
      </c>
      <c r="AB143" s="70">
        <f t="shared" si="99"/>
        <v>0</v>
      </c>
    </row>
    <row r="144" spans="1:28" ht="20.25" customHeight="1" x14ac:dyDescent="0.2">
      <c r="A144" s="2">
        <f t="shared" si="86"/>
        <v>139</v>
      </c>
      <c r="B144" s="79"/>
      <c r="C144" s="76"/>
      <c r="D144" s="77"/>
      <c r="E144" s="78"/>
      <c r="O144" s="61">
        <f t="shared" si="87"/>
        <v>0</v>
      </c>
      <c r="P144" s="64">
        <f t="shared" si="88"/>
        <v>-1006119.7166666668</v>
      </c>
      <c r="Q144" s="61">
        <f t="shared" si="89"/>
        <v>0</v>
      </c>
      <c r="R144" s="62">
        <f t="shared" si="90"/>
        <v>4059</v>
      </c>
      <c r="S144" s="63">
        <f t="shared" si="91"/>
        <v>0</v>
      </c>
      <c r="T144" s="73" t="str">
        <f t="shared" si="100"/>
        <v>95.7</v>
      </c>
      <c r="U144" s="61">
        <f t="shared" si="93"/>
        <v>0</v>
      </c>
      <c r="V144" s="64">
        <f t="shared" si="94"/>
        <v>2.7453820671053273</v>
      </c>
      <c r="W144" s="64">
        <f t="shared" si="95"/>
        <v>0.2535</v>
      </c>
      <c r="X144" s="74">
        <f t="shared" si="96"/>
        <v>2.5999999999999999E-2</v>
      </c>
      <c r="Y144" s="64">
        <f t="shared" si="97"/>
        <v>0.2425995</v>
      </c>
      <c r="Z144" s="64">
        <f t="shared" si="98"/>
        <v>2.9879815671053271</v>
      </c>
      <c r="AB144" s="70">
        <f t="shared" si="99"/>
        <v>0</v>
      </c>
    </row>
    <row r="145" spans="1:28" ht="20.25" customHeight="1" x14ac:dyDescent="0.2">
      <c r="A145" s="2">
        <f t="shared" si="86"/>
        <v>140</v>
      </c>
      <c r="B145" s="79"/>
      <c r="C145" s="76"/>
      <c r="D145" s="77"/>
      <c r="E145" s="78"/>
      <c r="O145" s="61">
        <f t="shared" si="87"/>
        <v>0</v>
      </c>
      <c r="P145" s="64">
        <f t="shared" si="88"/>
        <v>-1006119.7166666668</v>
      </c>
      <c r="Q145" s="61">
        <f t="shared" si="89"/>
        <v>0</v>
      </c>
      <c r="R145" s="62">
        <f t="shared" si="90"/>
        <v>4059</v>
      </c>
      <c r="S145" s="63">
        <f t="shared" si="91"/>
        <v>0</v>
      </c>
      <c r="T145" s="73" t="str">
        <f t="shared" si="100"/>
        <v>95.7</v>
      </c>
      <c r="U145" s="61">
        <f t="shared" si="93"/>
        <v>0</v>
      </c>
      <c r="V145" s="64">
        <f t="shared" si="94"/>
        <v>2.7453820671053273</v>
      </c>
      <c r="W145" s="64">
        <f t="shared" si="95"/>
        <v>0.2535</v>
      </c>
      <c r="X145" s="74">
        <f t="shared" si="96"/>
        <v>2.5999999999999999E-2</v>
      </c>
      <c r="Y145" s="64">
        <f t="shared" si="97"/>
        <v>0.2425995</v>
      </c>
      <c r="Z145" s="64">
        <f t="shared" si="98"/>
        <v>2.9879815671053271</v>
      </c>
      <c r="AB145" s="70">
        <f t="shared" si="99"/>
        <v>0</v>
      </c>
    </row>
    <row r="146" spans="1:28" ht="20.25" customHeight="1" x14ac:dyDescent="0.2">
      <c r="A146" s="2">
        <f t="shared" si="86"/>
        <v>141</v>
      </c>
      <c r="B146" s="79"/>
      <c r="C146" s="76"/>
      <c r="D146" s="77"/>
      <c r="E146" s="78"/>
      <c r="O146" s="61">
        <f t="shared" si="87"/>
        <v>0</v>
      </c>
      <c r="P146" s="64">
        <f t="shared" si="88"/>
        <v>-1006119.7166666668</v>
      </c>
      <c r="Q146" s="61">
        <f t="shared" si="89"/>
        <v>0</v>
      </c>
      <c r="R146" s="62">
        <f t="shared" si="90"/>
        <v>4059</v>
      </c>
      <c r="S146" s="63">
        <f t="shared" si="91"/>
        <v>0</v>
      </c>
      <c r="T146" s="73" t="str">
        <f t="shared" si="100"/>
        <v>95.7</v>
      </c>
      <c r="U146" s="61">
        <f t="shared" si="93"/>
        <v>0</v>
      </c>
      <c r="V146" s="64">
        <f t="shared" si="94"/>
        <v>2.7453820671053273</v>
      </c>
      <c r="W146" s="64">
        <f t="shared" si="95"/>
        <v>0.2535</v>
      </c>
      <c r="X146" s="74">
        <f t="shared" si="96"/>
        <v>2.5999999999999999E-2</v>
      </c>
      <c r="Y146" s="64">
        <f t="shared" si="97"/>
        <v>0.2425995</v>
      </c>
      <c r="Z146" s="64">
        <f t="shared" si="98"/>
        <v>2.9879815671053271</v>
      </c>
      <c r="AB146" s="70">
        <f t="shared" si="99"/>
        <v>0</v>
      </c>
    </row>
    <row r="147" spans="1:28" ht="20.25" customHeight="1" x14ac:dyDescent="0.2">
      <c r="A147" s="2">
        <f t="shared" si="86"/>
        <v>142</v>
      </c>
      <c r="B147" s="79"/>
      <c r="C147" s="76"/>
      <c r="D147" s="77"/>
      <c r="E147" s="78"/>
      <c r="O147" s="61">
        <f t="shared" si="87"/>
        <v>0</v>
      </c>
      <c r="P147" s="64">
        <f t="shared" si="88"/>
        <v>-1006119.7166666668</v>
      </c>
      <c r="Q147" s="61">
        <f t="shared" si="89"/>
        <v>0</v>
      </c>
      <c r="R147" s="62">
        <f t="shared" si="90"/>
        <v>4059</v>
      </c>
      <c r="S147" s="63">
        <f t="shared" si="91"/>
        <v>0</v>
      </c>
      <c r="T147" s="73" t="str">
        <f t="shared" si="100"/>
        <v>95.7</v>
      </c>
      <c r="U147" s="61">
        <f t="shared" si="93"/>
        <v>0</v>
      </c>
      <c r="V147" s="64">
        <f t="shared" si="94"/>
        <v>2.7453820671053273</v>
      </c>
      <c r="W147" s="64">
        <f t="shared" si="95"/>
        <v>0.2535</v>
      </c>
      <c r="X147" s="74">
        <f t="shared" si="96"/>
        <v>2.5999999999999999E-2</v>
      </c>
      <c r="Y147" s="64">
        <f t="shared" si="97"/>
        <v>0.2425995</v>
      </c>
      <c r="Z147" s="64">
        <f t="shared" si="98"/>
        <v>2.9879815671053271</v>
      </c>
      <c r="AB147" s="70">
        <f t="shared" si="99"/>
        <v>0</v>
      </c>
    </row>
    <row r="148" spans="1:28" ht="20.25" customHeight="1" x14ac:dyDescent="0.2">
      <c r="A148" s="2">
        <f t="shared" si="86"/>
        <v>143</v>
      </c>
      <c r="B148" s="79"/>
      <c r="C148" s="76"/>
      <c r="D148" s="77"/>
      <c r="E148" s="78"/>
      <c r="O148" s="61">
        <f t="shared" si="87"/>
        <v>0</v>
      </c>
      <c r="P148" s="64">
        <f t="shared" si="88"/>
        <v>-1006119.7166666668</v>
      </c>
      <c r="Q148" s="61">
        <f t="shared" si="89"/>
        <v>0</v>
      </c>
      <c r="R148" s="62">
        <f t="shared" si="90"/>
        <v>4059</v>
      </c>
      <c r="S148" s="63">
        <f t="shared" si="91"/>
        <v>0</v>
      </c>
      <c r="T148" s="73" t="str">
        <f t="shared" si="100"/>
        <v>95.7</v>
      </c>
      <c r="U148" s="61">
        <f t="shared" si="93"/>
        <v>0</v>
      </c>
      <c r="V148" s="64">
        <f t="shared" si="94"/>
        <v>2.7453820671053273</v>
      </c>
      <c r="W148" s="64">
        <f t="shared" si="95"/>
        <v>0.2535</v>
      </c>
      <c r="X148" s="74">
        <f t="shared" si="96"/>
        <v>2.5999999999999999E-2</v>
      </c>
      <c r="Y148" s="64">
        <f t="shared" si="97"/>
        <v>0.2425995</v>
      </c>
      <c r="Z148" s="64">
        <f t="shared" si="98"/>
        <v>2.9879815671053271</v>
      </c>
      <c r="AB148" s="70">
        <f t="shared" si="99"/>
        <v>0</v>
      </c>
    </row>
    <row r="149" spans="1:28" ht="20.25" customHeight="1" x14ac:dyDescent="0.2">
      <c r="A149" s="2">
        <f t="shared" si="86"/>
        <v>144</v>
      </c>
      <c r="B149" s="79"/>
      <c r="C149" s="76"/>
      <c r="D149" s="77"/>
      <c r="E149" s="78"/>
      <c r="O149" s="61">
        <f t="shared" si="87"/>
        <v>0</v>
      </c>
      <c r="P149" s="64">
        <f t="shared" si="88"/>
        <v>-1006119.7166666668</v>
      </c>
      <c r="Q149" s="61">
        <f t="shared" si="89"/>
        <v>0</v>
      </c>
      <c r="R149" s="62">
        <f t="shared" si="90"/>
        <v>4059</v>
      </c>
      <c r="S149" s="63">
        <f t="shared" si="91"/>
        <v>0</v>
      </c>
      <c r="T149" s="73" t="str">
        <f t="shared" si="100"/>
        <v>95.7</v>
      </c>
      <c r="U149" s="61">
        <f t="shared" si="93"/>
        <v>0</v>
      </c>
      <c r="V149" s="64">
        <f t="shared" si="94"/>
        <v>2.7453820671053273</v>
      </c>
      <c r="W149" s="64">
        <f t="shared" si="95"/>
        <v>0.2535</v>
      </c>
      <c r="X149" s="74">
        <f t="shared" si="96"/>
        <v>2.5999999999999999E-2</v>
      </c>
      <c r="Y149" s="64">
        <f t="shared" si="97"/>
        <v>0.2425995</v>
      </c>
      <c r="Z149" s="64">
        <f t="shared" si="98"/>
        <v>2.9879815671053271</v>
      </c>
      <c r="AB149" s="70">
        <f t="shared" si="99"/>
        <v>0</v>
      </c>
    </row>
    <row r="150" spans="1:28" ht="20.25" customHeight="1" x14ac:dyDescent="0.2">
      <c r="A150" s="2">
        <f t="shared" si="86"/>
        <v>145</v>
      </c>
      <c r="B150" s="79"/>
      <c r="C150" s="76"/>
      <c r="D150" s="77"/>
      <c r="E150" s="78"/>
      <c r="O150" s="61">
        <f t="shared" si="87"/>
        <v>0</v>
      </c>
      <c r="P150" s="64">
        <f t="shared" si="88"/>
        <v>-1006119.7166666668</v>
      </c>
      <c r="Q150" s="61">
        <f t="shared" si="89"/>
        <v>0</v>
      </c>
      <c r="R150" s="62">
        <f t="shared" si="90"/>
        <v>4059</v>
      </c>
      <c r="S150" s="63">
        <f t="shared" si="91"/>
        <v>0</v>
      </c>
      <c r="T150" s="73" t="str">
        <f t="shared" si="100"/>
        <v>95.7</v>
      </c>
      <c r="U150" s="61">
        <f t="shared" si="93"/>
        <v>0</v>
      </c>
      <c r="V150" s="64">
        <f t="shared" si="94"/>
        <v>2.7453820671053273</v>
      </c>
      <c r="W150" s="64">
        <f t="shared" si="95"/>
        <v>0.2535</v>
      </c>
      <c r="X150" s="74">
        <f t="shared" si="96"/>
        <v>2.5999999999999999E-2</v>
      </c>
      <c r="Y150" s="64">
        <f t="shared" si="97"/>
        <v>0.2425995</v>
      </c>
      <c r="Z150" s="64">
        <f t="shared" si="98"/>
        <v>2.9879815671053271</v>
      </c>
      <c r="AB150" s="70">
        <f t="shared" si="99"/>
        <v>0</v>
      </c>
    </row>
    <row r="151" spans="1:28" ht="20.25" customHeight="1" x14ac:dyDescent="0.2">
      <c r="A151" s="2">
        <f t="shared" si="86"/>
        <v>146</v>
      </c>
      <c r="B151" s="79"/>
      <c r="C151" s="76"/>
      <c r="D151" s="77"/>
      <c r="E151" s="78"/>
      <c r="O151" s="61">
        <f t="shared" si="87"/>
        <v>0</v>
      </c>
      <c r="P151" s="64">
        <f t="shared" si="88"/>
        <v>-1006119.7166666668</v>
      </c>
      <c r="Q151" s="61">
        <f t="shared" si="89"/>
        <v>0</v>
      </c>
      <c r="R151" s="62">
        <f t="shared" si="90"/>
        <v>4059</v>
      </c>
      <c r="S151" s="63">
        <f t="shared" si="91"/>
        <v>0</v>
      </c>
      <c r="T151" s="73" t="str">
        <f t="shared" si="100"/>
        <v>95.7</v>
      </c>
      <c r="U151" s="61">
        <f t="shared" si="93"/>
        <v>0</v>
      </c>
      <c r="V151" s="64">
        <f t="shared" si="94"/>
        <v>2.7453820671053273</v>
      </c>
      <c r="W151" s="64">
        <f t="shared" si="95"/>
        <v>0.2535</v>
      </c>
      <c r="X151" s="74">
        <f t="shared" si="96"/>
        <v>2.5999999999999999E-2</v>
      </c>
      <c r="Y151" s="64">
        <f t="shared" si="97"/>
        <v>0.2425995</v>
      </c>
      <c r="Z151" s="64">
        <f t="shared" si="98"/>
        <v>2.9879815671053271</v>
      </c>
      <c r="AB151" s="70">
        <f t="shared" si="99"/>
        <v>0</v>
      </c>
    </row>
    <row r="152" spans="1:28" ht="20.25" customHeight="1" x14ac:dyDescent="0.2">
      <c r="A152" s="2">
        <f t="shared" si="86"/>
        <v>147</v>
      </c>
      <c r="B152" s="79"/>
      <c r="C152" s="76"/>
      <c r="D152" s="77"/>
      <c r="E152" s="78"/>
      <c r="O152" s="61">
        <f t="shared" si="87"/>
        <v>0</v>
      </c>
      <c r="P152" s="64">
        <f t="shared" si="88"/>
        <v>-1006119.7166666668</v>
      </c>
      <c r="Q152" s="61">
        <f t="shared" si="89"/>
        <v>0</v>
      </c>
      <c r="R152" s="62">
        <f t="shared" si="90"/>
        <v>4059</v>
      </c>
      <c r="S152" s="63">
        <f t="shared" si="91"/>
        <v>0</v>
      </c>
      <c r="T152" s="73" t="str">
        <f t="shared" si="100"/>
        <v>95.7</v>
      </c>
      <c r="U152" s="61">
        <f t="shared" si="93"/>
        <v>0</v>
      </c>
      <c r="V152" s="64">
        <f t="shared" si="94"/>
        <v>2.7453820671053273</v>
      </c>
      <c r="W152" s="64">
        <f t="shared" si="95"/>
        <v>0.2535</v>
      </c>
      <c r="X152" s="74">
        <f t="shared" si="96"/>
        <v>2.5999999999999999E-2</v>
      </c>
      <c r="Y152" s="64">
        <f t="shared" si="97"/>
        <v>0.2425995</v>
      </c>
      <c r="Z152" s="64">
        <f t="shared" si="98"/>
        <v>2.9879815671053271</v>
      </c>
      <c r="AB152" s="70">
        <f t="shared" si="99"/>
        <v>0</v>
      </c>
    </row>
    <row r="153" spans="1:28" ht="20.25" customHeight="1" x14ac:dyDescent="0.2">
      <c r="A153" s="2">
        <f t="shared" ref="A153:A166" si="101">A152+1</f>
        <v>148</v>
      </c>
      <c r="B153" s="79"/>
      <c r="C153" s="76"/>
      <c r="D153" s="77"/>
      <c r="E153" s="78"/>
      <c r="O153" s="61">
        <f t="shared" si="87"/>
        <v>0</v>
      </c>
      <c r="P153" s="64">
        <f t="shared" si="88"/>
        <v>-1006119.7166666668</v>
      </c>
      <c r="Q153" s="61">
        <f t="shared" si="89"/>
        <v>0</v>
      </c>
      <c r="R153" s="62">
        <f t="shared" si="90"/>
        <v>4059</v>
      </c>
      <c r="S153" s="63">
        <f t="shared" si="91"/>
        <v>0</v>
      </c>
      <c r="T153" s="73" t="str">
        <f t="shared" si="100"/>
        <v>95.7</v>
      </c>
      <c r="U153" s="61">
        <f t="shared" si="93"/>
        <v>0</v>
      </c>
      <c r="V153" s="64">
        <f t="shared" si="94"/>
        <v>2.7453820671053273</v>
      </c>
      <c r="W153" s="64">
        <f t="shared" si="95"/>
        <v>0.2535</v>
      </c>
      <c r="X153" s="74">
        <f t="shared" si="96"/>
        <v>2.5999999999999999E-2</v>
      </c>
      <c r="Y153" s="64">
        <f t="shared" si="97"/>
        <v>0.2425995</v>
      </c>
      <c r="Z153" s="64">
        <f t="shared" si="98"/>
        <v>2.9879815671053271</v>
      </c>
      <c r="AB153" s="70">
        <f t="shared" si="99"/>
        <v>0</v>
      </c>
    </row>
    <row r="154" spans="1:28" ht="20.25" customHeight="1" x14ac:dyDescent="0.2">
      <c r="A154" s="2">
        <f t="shared" si="101"/>
        <v>149</v>
      </c>
      <c r="B154" s="79"/>
      <c r="C154" s="76"/>
      <c r="D154" s="77"/>
      <c r="E154" s="78"/>
      <c r="O154" s="61">
        <f t="shared" si="87"/>
        <v>0</v>
      </c>
      <c r="P154" s="64">
        <f t="shared" si="88"/>
        <v>-1006119.7166666668</v>
      </c>
      <c r="Q154" s="61">
        <f t="shared" si="89"/>
        <v>0</v>
      </c>
      <c r="R154" s="62">
        <f t="shared" si="90"/>
        <v>4059</v>
      </c>
      <c r="S154" s="63">
        <f t="shared" si="91"/>
        <v>0</v>
      </c>
      <c r="T154" s="73" t="str">
        <f t="shared" si="100"/>
        <v>95.7</v>
      </c>
      <c r="U154" s="61">
        <f t="shared" si="93"/>
        <v>0</v>
      </c>
      <c r="V154" s="64">
        <f t="shared" si="94"/>
        <v>2.7453820671053273</v>
      </c>
      <c r="W154" s="64">
        <f t="shared" si="95"/>
        <v>0.2535</v>
      </c>
      <c r="X154" s="74">
        <f t="shared" si="96"/>
        <v>2.5999999999999999E-2</v>
      </c>
      <c r="Y154" s="64">
        <f t="shared" si="97"/>
        <v>0.2425995</v>
      </c>
      <c r="Z154" s="64">
        <f t="shared" si="98"/>
        <v>2.9879815671053271</v>
      </c>
      <c r="AB154" s="70">
        <f t="shared" si="99"/>
        <v>0</v>
      </c>
    </row>
    <row r="155" spans="1:28" ht="20.25" customHeight="1" x14ac:dyDescent="0.2">
      <c r="A155" s="2">
        <f t="shared" si="101"/>
        <v>150</v>
      </c>
      <c r="B155" s="79"/>
      <c r="C155" s="76"/>
      <c r="D155" s="77"/>
      <c r="E155" s="78"/>
      <c r="O155" s="61">
        <f t="shared" si="87"/>
        <v>0</v>
      </c>
      <c r="P155" s="64">
        <f t="shared" si="88"/>
        <v>-1006119.7166666668</v>
      </c>
      <c r="Q155" s="61">
        <f t="shared" si="89"/>
        <v>0</v>
      </c>
      <c r="R155" s="62">
        <f t="shared" si="90"/>
        <v>4059</v>
      </c>
      <c r="S155" s="63">
        <f t="shared" si="91"/>
        <v>0</v>
      </c>
      <c r="T155" s="73" t="str">
        <f t="shared" si="100"/>
        <v>95.7</v>
      </c>
      <c r="U155" s="61">
        <f t="shared" si="93"/>
        <v>0</v>
      </c>
      <c r="V155" s="64">
        <f t="shared" si="94"/>
        <v>2.7453820671053273</v>
      </c>
      <c r="W155" s="64">
        <f t="shared" si="95"/>
        <v>0.2535</v>
      </c>
      <c r="X155" s="74">
        <f t="shared" si="96"/>
        <v>2.5999999999999999E-2</v>
      </c>
      <c r="Y155" s="64">
        <f t="shared" si="97"/>
        <v>0.2425995</v>
      </c>
      <c r="Z155" s="64">
        <f t="shared" si="98"/>
        <v>2.9879815671053271</v>
      </c>
      <c r="AB155" s="70">
        <f t="shared" si="99"/>
        <v>0</v>
      </c>
    </row>
    <row r="156" spans="1:28" ht="20.25" customHeight="1" x14ac:dyDescent="0.2">
      <c r="A156" s="2">
        <f t="shared" si="101"/>
        <v>151</v>
      </c>
      <c r="B156" s="79"/>
      <c r="C156" s="76"/>
      <c r="D156" s="77"/>
      <c r="E156" s="78"/>
      <c r="O156" s="61">
        <f t="shared" si="87"/>
        <v>0</v>
      </c>
      <c r="P156" s="64">
        <f t="shared" si="88"/>
        <v>-1006119.7166666668</v>
      </c>
      <c r="Q156" s="61">
        <f t="shared" si="89"/>
        <v>0</v>
      </c>
      <c r="R156" s="62">
        <f t="shared" si="90"/>
        <v>4059</v>
      </c>
      <c r="S156" s="63">
        <f t="shared" si="91"/>
        <v>0</v>
      </c>
      <c r="T156" s="73" t="str">
        <f t="shared" si="100"/>
        <v>95.7</v>
      </c>
      <c r="U156" s="61">
        <f t="shared" si="93"/>
        <v>0</v>
      </c>
      <c r="V156" s="64">
        <f t="shared" si="94"/>
        <v>2.7453820671053273</v>
      </c>
      <c r="W156" s="64">
        <f t="shared" si="95"/>
        <v>0.2535</v>
      </c>
      <c r="X156" s="74">
        <f t="shared" si="96"/>
        <v>2.5999999999999999E-2</v>
      </c>
      <c r="Y156" s="64">
        <f t="shared" si="97"/>
        <v>0.2425995</v>
      </c>
      <c r="Z156" s="64">
        <f t="shared" si="98"/>
        <v>2.9879815671053271</v>
      </c>
      <c r="AB156" s="70">
        <f t="shared" si="99"/>
        <v>0</v>
      </c>
    </row>
    <row r="157" spans="1:28" ht="20.25" customHeight="1" x14ac:dyDescent="0.2">
      <c r="A157" s="2">
        <f t="shared" si="101"/>
        <v>152</v>
      </c>
      <c r="B157" s="79"/>
      <c r="C157" s="76"/>
      <c r="D157" s="77"/>
      <c r="E157" s="78"/>
      <c r="O157" s="61">
        <f t="shared" si="87"/>
        <v>0</v>
      </c>
      <c r="P157" s="64">
        <f t="shared" si="88"/>
        <v>-1006119.7166666668</v>
      </c>
      <c r="Q157" s="61">
        <f t="shared" si="89"/>
        <v>0</v>
      </c>
      <c r="R157" s="62">
        <f t="shared" si="90"/>
        <v>4059</v>
      </c>
      <c r="S157" s="63">
        <f t="shared" si="91"/>
        <v>0</v>
      </c>
      <c r="T157" s="73" t="str">
        <f t="shared" si="100"/>
        <v>95.7</v>
      </c>
      <c r="U157" s="61">
        <f t="shared" si="93"/>
        <v>0</v>
      </c>
      <c r="V157" s="64">
        <f t="shared" si="94"/>
        <v>2.7453820671053273</v>
      </c>
      <c r="W157" s="64">
        <f t="shared" si="95"/>
        <v>0.2535</v>
      </c>
      <c r="X157" s="74">
        <f t="shared" si="96"/>
        <v>2.5999999999999999E-2</v>
      </c>
      <c r="Y157" s="64">
        <f t="shared" si="97"/>
        <v>0.2425995</v>
      </c>
      <c r="Z157" s="64">
        <f t="shared" si="98"/>
        <v>2.9879815671053271</v>
      </c>
      <c r="AB157" s="70">
        <f t="shared" si="99"/>
        <v>0</v>
      </c>
    </row>
    <row r="158" spans="1:28" ht="20.25" customHeight="1" x14ac:dyDescent="0.2">
      <c r="A158" s="2">
        <f t="shared" si="101"/>
        <v>153</v>
      </c>
      <c r="B158" s="79"/>
      <c r="C158" s="76"/>
      <c r="D158" s="77"/>
      <c r="E158" s="78"/>
      <c r="O158" s="61">
        <f t="shared" si="87"/>
        <v>0</v>
      </c>
      <c r="P158" s="64">
        <f t="shared" si="88"/>
        <v>-1006119.7166666668</v>
      </c>
      <c r="Q158" s="61">
        <f t="shared" si="89"/>
        <v>0</v>
      </c>
      <c r="R158" s="62">
        <f t="shared" si="90"/>
        <v>4059</v>
      </c>
      <c r="S158" s="63">
        <f t="shared" si="91"/>
        <v>0</v>
      </c>
      <c r="T158" s="73" t="str">
        <f t="shared" si="100"/>
        <v>95.7</v>
      </c>
      <c r="U158" s="61">
        <f t="shared" si="93"/>
        <v>0</v>
      </c>
      <c r="V158" s="64">
        <f t="shared" si="94"/>
        <v>2.7453820671053273</v>
      </c>
      <c r="W158" s="64">
        <f t="shared" si="95"/>
        <v>0.2535</v>
      </c>
      <c r="X158" s="74">
        <f t="shared" si="96"/>
        <v>2.5999999999999999E-2</v>
      </c>
      <c r="Y158" s="64">
        <f t="shared" si="97"/>
        <v>0.2425995</v>
      </c>
      <c r="Z158" s="64">
        <f t="shared" si="98"/>
        <v>2.9879815671053271</v>
      </c>
      <c r="AB158" s="70">
        <f t="shared" si="99"/>
        <v>0</v>
      </c>
    </row>
    <row r="159" spans="1:28" ht="20.25" customHeight="1" x14ac:dyDescent="0.2">
      <c r="A159" s="2">
        <f t="shared" si="101"/>
        <v>154</v>
      </c>
      <c r="B159" s="79"/>
      <c r="C159" s="76"/>
      <c r="D159" s="77"/>
      <c r="E159" s="78"/>
      <c r="O159" s="61">
        <f t="shared" si="87"/>
        <v>0</v>
      </c>
      <c r="P159" s="64">
        <f t="shared" si="88"/>
        <v>-1006119.7166666668</v>
      </c>
      <c r="Q159" s="61">
        <f t="shared" si="89"/>
        <v>0</v>
      </c>
      <c r="R159" s="62">
        <f t="shared" si="90"/>
        <v>4059</v>
      </c>
      <c r="S159" s="63">
        <f t="shared" si="91"/>
        <v>0</v>
      </c>
      <c r="T159" s="73" t="str">
        <f t="shared" si="100"/>
        <v>95.7</v>
      </c>
      <c r="U159" s="61">
        <f t="shared" si="93"/>
        <v>0</v>
      </c>
      <c r="V159" s="64">
        <f t="shared" si="94"/>
        <v>2.7453820671053273</v>
      </c>
      <c r="W159" s="64">
        <f t="shared" si="95"/>
        <v>0.2535</v>
      </c>
      <c r="X159" s="74">
        <f t="shared" si="96"/>
        <v>2.5999999999999999E-2</v>
      </c>
      <c r="Y159" s="64">
        <f t="shared" si="97"/>
        <v>0.2425995</v>
      </c>
      <c r="Z159" s="64">
        <f t="shared" si="98"/>
        <v>2.9879815671053271</v>
      </c>
      <c r="AB159" s="70">
        <f t="shared" si="99"/>
        <v>0</v>
      </c>
    </row>
    <row r="160" spans="1:28" ht="20.25" customHeight="1" x14ac:dyDescent="0.2">
      <c r="A160" s="2">
        <f t="shared" si="101"/>
        <v>155</v>
      </c>
      <c r="B160" s="79"/>
      <c r="C160" s="76"/>
      <c r="D160" s="77"/>
      <c r="E160" s="78"/>
      <c r="O160" s="61">
        <f t="shared" si="87"/>
        <v>0</v>
      </c>
      <c r="P160" s="64">
        <f t="shared" si="88"/>
        <v>-1006119.7166666668</v>
      </c>
      <c r="Q160" s="61">
        <f t="shared" si="89"/>
        <v>0</v>
      </c>
      <c r="R160" s="62">
        <f t="shared" si="90"/>
        <v>4059</v>
      </c>
      <c r="S160" s="63">
        <f t="shared" si="91"/>
        <v>0</v>
      </c>
      <c r="T160" s="73" t="str">
        <f t="shared" si="100"/>
        <v>95.7</v>
      </c>
      <c r="U160" s="61">
        <f t="shared" si="93"/>
        <v>0</v>
      </c>
      <c r="V160" s="64">
        <f t="shared" si="94"/>
        <v>2.7453820671053273</v>
      </c>
      <c r="W160" s="64">
        <f t="shared" si="95"/>
        <v>0.2535</v>
      </c>
      <c r="X160" s="74">
        <f t="shared" si="96"/>
        <v>2.5999999999999999E-2</v>
      </c>
      <c r="Y160" s="64">
        <f t="shared" si="97"/>
        <v>0.2425995</v>
      </c>
      <c r="Z160" s="64">
        <f t="shared" si="98"/>
        <v>2.9879815671053271</v>
      </c>
      <c r="AB160" s="70">
        <f t="shared" si="99"/>
        <v>0</v>
      </c>
    </row>
    <row r="161" spans="1:28" ht="20.25" customHeight="1" x14ac:dyDescent="0.2">
      <c r="A161" s="2">
        <f t="shared" si="101"/>
        <v>156</v>
      </c>
      <c r="B161" s="79"/>
      <c r="C161" s="76"/>
      <c r="D161" s="81"/>
      <c r="E161" s="78"/>
      <c r="O161" s="61">
        <f t="shared" si="87"/>
        <v>0</v>
      </c>
      <c r="P161" s="64">
        <f t="shared" si="88"/>
        <v>-1006119.7166666668</v>
      </c>
      <c r="Q161" s="61">
        <f t="shared" si="89"/>
        <v>0</v>
      </c>
      <c r="R161" s="62">
        <f t="shared" si="90"/>
        <v>4059</v>
      </c>
      <c r="S161" s="63">
        <f t="shared" si="91"/>
        <v>0</v>
      </c>
      <c r="T161" s="73" t="str">
        <f t="shared" si="100"/>
        <v>95.7</v>
      </c>
      <c r="U161" s="61">
        <f t="shared" si="93"/>
        <v>0</v>
      </c>
      <c r="V161" s="64">
        <f t="shared" si="94"/>
        <v>2.7453820671053273</v>
      </c>
      <c r="W161" s="64">
        <f t="shared" si="95"/>
        <v>0.2535</v>
      </c>
      <c r="X161" s="74">
        <f t="shared" si="96"/>
        <v>2.5999999999999999E-2</v>
      </c>
      <c r="Y161" s="64">
        <f t="shared" si="97"/>
        <v>0.2425995</v>
      </c>
      <c r="Z161" s="64">
        <f t="shared" si="98"/>
        <v>2.9879815671053271</v>
      </c>
      <c r="AB161" s="70">
        <f t="shared" si="99"/>
        <v>0</v>
      </c>
    </row>
    <row r="162" spans="1:28" ht="20.25" customHeight="1" x14ac:dyDescent="0.2">
      <c r="A162" s="2">
        <f t="shared" si="101"/>
        <v>157</v>
      </c>
      <c r="B162" s="79"/>
      <c r="C162" s="76"/>
      <c r="D162" s="80"/>
      <c r="E162" s="78"/>
      <c r="O162" s="61">
        <f t="shared" si="87"/>
        <v>0</v>
      </c>
      <c r="P162" s="64">
        <f t="shared" si="88"/>
        <v>-1006119.7166666668</v>
      </c>
      <c r="Q162" s="61">
        <f t="shared" si="89"/>
        <v>0</v>
      </c>
      <c r="R162" s="62">
        <f t="shared" si="90"/>
        <v>4059</v>
      </c>
      <c r="S162" s="63">
        <f t="shared" si="91"/>
        <v>0</v>
      </c>
      <c r="T162" s="73" t="str">
        <f t="shared" si="100"/>
        <v>95.7</v>
      </c>
      <c r="U162" s="61">
        <f t="shared" si="93"/>
        <v>0</v>
      </c>
      <c r="V162" s="64">
        <f t="shared" si="94"/>
        <v>2.7453820671053273</v>
      </c>
      <c r="W162" s="64">
        <f t="shared" si="95"/>
        <v>0.2535</v>
      </c>
      <c r="X162" s="74">
        <f t="shared" si="96"/>
        <v>2.5999999999999999E-2</v>
      </c>
      <c r="Y162" s="64">
        <f t="shared" si="97"/>
        <v>0.2425995</v>
      </c>
      <c r="Z162" s="64">
        <f t="shared" si="98"/>
        <v>2.9879815671053271</v>
      </c>
      <c r="AB162" s="70">
        <f t="shared" si="99"/>
        <v>0</v>
      </c>
    </row>
    <row r="163" spans="1:28" ht="20.25" customHeight="1" x14ac:dyDescent="0.2">
      <c r="A163" s="2">
        <f t="shared" si="101"/>
        <v>158</v>
      </c>
      <c r="B163" s="79"/>
      <c r="C163" s="82"/>
      <c r="D163" s="80"/>
      <c r="E163" s="78"/>
      <c r="O163" s="61">
        <f t="shared" ref="O163:O168" si="102">((B163 +C163) - (B162 + C162)) * 24 * 60</f>
        <v>0</v>
      </c>
      <c r="P163" s="64">
        <f t="shared" ref="P163:P168" si="103">P162+O163/60</f>
        <v>-1006119.7166666668</v>
      </c>
      <c r="Q163" s="61">
        <f t="shared" ref="Q163:Q168" si="104">F163*$F$2/1000*273/(273+L163)</f>
        <v>0</v>
      </c>
      <c r="R163" s="62">
        <f t="shared" ref="R163:R168" si="105">$N$2-K163</f>
        <v>4059</v>
      </c>
      <c r="S163" s="63">
        <f t="shared" ref="S163:S168" si="106">IF(I163=J163,0,R163*(J163-I163))*273/(273+L163)</f>
        <v>0</v>
      </c>
      <c r="T163" s="73" t="str">
        <f t="shared" si="100"/>
        <v>95.7</v>
      </c>
      <c r="U163" s="61">
        <f t="shared" ref="U163:U168" si="107">(S163+Q163)*T163/100</f>
        <v>0</v>
      </c>
      <c r="V163" s="64">
        <f t="shared" ref="V163:V168" si="108">V162+U163/1000</f>
        <v>2.7453820671053273</v>
      </c>
      <c r="W163" s="64">
        <f t="shared" ref="W163:W168" si="109">W162+(G163+K163)/1000</f>
        <v>0.2535</v>
      </c>
      <c r="X163" s="74">
        <f t="shared" ref="X163:X168" si="110">0.026*EXP(-0.016*E163)</f>
        <v>2.5999999999999999E-2</v>
      </c>
      <c r="Y163" s="64">
        <f t="shared" ref="Y163:Y168" si="111">(W163-(X163-X162))*(E163+1)*1*273/(273+L163)*T163/100</f>
        <v>0.2425995</v>
      </c>
      <c r="Z163" s="64">
        <f t="shared" ref="Z163:Z168" si="112">V163+Y163</f>
        <v>2.9879815671053271</v>
      </c>
      <c r="AB163" s="70">
        <f t="shared" ref="AB163:AB168" si="113">E163/10</f>
        <v>0</v>
      </c>
    </row>
    <row r="164" spans="1:28" ht="20.25" customHeight="1" x14ac:dyDescent="0.2">
      <c r="A164" s="2">
        <f t="shared" si="101"/>
        <v>159</v>
      </c>
      <c r="B164" s="79"/>
      <c r="C164" s="76"/>
      <c r="D164" s="80"/>
      <c r="E164" s="78"/>
      <c r="O164" s="61">
        <f t="shared" si="102"/>
        <v>0</v>
      </c>
      <c r="P164" s="64">
        <f t="shared" si="103"/>
        <v>-1006119.7166666668</v>
      </c>
      <c r="Q164" s="61">
        <f t="shared" si="104"/>
        <v>0</v>
      </c>
      <c r="R164" s="62">
        <f t="shared" si="105"/>
        <v>4059</v>
      </c>
      <c r="S164" s="63">
        <f t="shared" si="106"/>
        <v>0</v>
      </c>
      <c r="T164" s="73" t="str">
        <f t="shared" si="100"/>
        <v>95.7</v>
      </c>
      <c r="U164" s="61">
        <f t="shared" si="107"/>
        <v>0</v>
      </c>
      <c r="V164" s="64">
        <f t="shared" si="108"/>
        <v>2.7453820671053273</v>
      </c>
      <c r="W164" s="64">
        <f t="shared" si="109"/>
        <v>0.2535</v>
      </c>
      <c r="X164" s="74">
        <f t="shared" si="110"/>
        <v>2.5999999999999999E-2</v>
      </c>
      <c r="Y164" s="64">
        <f t="shared" si="111"/>
        <v>0.2425995</v>
      </c>
      <c r="Z164" s="64">
        <f t="shared" si="112"/>
        <v>2.9879815671053271</v>
      </c>
      <c r="AB164" s="70">
        <f t="shared" si="113"/>
        <v>0</v>
      </c>
    </row>
    <row r="165" spans="1:28" ht="20.25" customHeight="1" x14ac:dyDescent="0.2">
      <c r="A165" s="2">
        <f t="shared" si="101"/>
        <v>160</v>
      </c>
      <c r="B165" s="79"/>
      <c r="C165" s="76"/>
      <c r="D165" s="80"/>
      <c r="E165" s="78"/>
      <c r="O165" s="61">
        <f t="shared" si="102"/>
        <v>0</v>
      </c>
      <c r="P165" s="64">
        <f t="shared" si="103"/>
        <v>-1006119.7166666668</v>
      </c>
      <c r="Q165" s="61">
        <f t="shared" si="104"/>
        <v>0</v>
      </c>
      <c r="R165" s="62">
        <f t="shared" si="105"/>
        <v>4059</v>
      </c>
      <c r="S165" s="63">
        <f t="shared" si="106"/>
        <v>0</v>
      </c>
      <c r="T165" s="73" t="str">
        <f t="shared" si="100"/>
        <v>95.7</v>
      </c>
      <c r="U165" s="61">
        <f t="shared" si="107"/>
        <v>0</v>
      </c>
      <c r="V165" s="64">
        <f t="shared" si="108"/>
        <v>2.7453820671053273</v>
      </c>
      <c r="W165" s="64">
        <f t="shared" si="109"/>
        <v>0.2535</v>
      </c>
      <c r="X165" s="74">
        <f t="shared" si="110"/>
        <v>2.5999999999999999E-2</v>
      </c>
      <c r="Y165" s="64">
        <f t="shared" si="111"/>
        <v>0.2425995</v>
      </c>
      <c r="Z165" s="64">
        <f t="shared" si="112"/>
        <v>2.9879815671053271</v>
      </c>
      <c r="AB165" s="70">
        <f t="shared" si="113"/>
        <v>0</v>
      </c>
    </row>
    <row r="166" spans="1:28" ht="20.25" customHeight="1" x14ac:dyDescent="0.2">
      <c r="A166" s="2">
        <f t="shared" si="101"/>
        <v>161</v>
      </c>
      <c r="B166" s="79"/>
      <c r="D166" s="80"/>
      <c r="E166" s="78"/>
      <c r="O166" s="61">
        <f t="shared" si="102"/>
        <v>0</v>
      </c>
      <c r="P166" s="64">
        <f t="shared" si="103"/>
        <v>-1006119.7166666668</v>
      </c>
      <c r="Q166" s="61">
        <f t="shared" si="104"/>
        <v>0</v>
      </c>
      <c r="R166" s="62">
        <f t="shared" si="105"/>
        <v>4059</v>
      </c>
      <c r="S166" s="63">
        <f t="shared" si="106"/>
        <v>0</v>
      </c>
      <c r="T166" s="73" t="str">
        <f t="shared" si="100"/>
        <v>95.7</v>
      </c>
      <c r="U166" s="61">
        <f t="shared" si="107"/>
        <v>0</v>
      </c>
      <c r="V166" s="64">
        <f t="shared" si="108"/>
        <v>2.7453820671053273</v>
      </c>
      <c r="W166" s="64">
        <f t="shared" si="109"/>
        <v>0.2535</v>
      </c>
      <c r="X166" s="74">
        <f t="shared" si="110"/>
        <v>2.5999999999999999E-2</v>
      </c>
      <c r="Y166" s="64">
        <f t="shared" si="111"/>
        <v>0.2425995</v>
      </c>
      <c r="Z166" s="64">
        <f t="shared" si="112"/>
        <v>2.9879815671053271</v>
      </c>
      <c r="AB166" s="70">
        <f t="shared" si="113"/>
        <v>0</v>
      </c>
    </row>
    <row r="167" spans="1:28" ht="20.25" customHeight="1" x14ac:dyDescent="0.2">
      <c r="D167" s="80">
        <v>0</v>
      </c>
      <c r="E167" s="78">
        <v>0</v>
      </c>
      <c r="F167" s="9">
        <v>105</v>
      </c>
      <c r="G167" s="1">
        <v>0</v>
      </c>
      <c r="O167" s="61">
        <f t="shared" si="102"/>
        <v>0</v>
      </c>
      <c r="P167" s="64">
        <f t="shared" si="103"/>
        <v>-1006119.7166666668</v>
      </c>
      <c r="Q167" s="61">
        <f t="shared" si="104"/>
        <v>106.47</v>
      </c>
      <c r="R167" s="62">
        <f t="shared" si="105"/>
        <v>4059</v>
      </c>
      <c r="S167" s="63">
        <f t="shared" si="106"/>
        <v>0</v>
      </c>
      <c r="T167" s="73" t="str">
        <f t="shared" si="100"/>
        <v>95.7</v>
      </c>
      <c r="U167" s="61">
        <f t="shared" si="107"/>
        <v>101.89179</v>
      </c>
      <c r="V167" s="64">
        <f t="shared" si="108"/>
        <v>2.8472738571053271</v>
      </c>
      <c r="W167" s="64">
        <f t="shared" si="109"/>
        <v>0.2535</v>
      </c>
      <c r="X167" s="74">
        <f t="shared" si="110"/>
        <v>2.5999999999999999E-2</v>
      </c>
      <c r="Y167" s="64">
        <f t="shared" si="111"/>
        <v>0.2425995</v>
      </c>
      <c r="Z167" s="64">
        <f t="shared" si="112"/>
        <v>3.089873357105327</v>
      </c>
      <c r="AB167" s="70">
        <f t="shared" si="113"/>
        <v>0</v>
      </c>
    </row>
    <row r="168" spans="1:28" ht="20.25" customHeight="1" x14ac:dyDescent="0.2">
      <c r="D168" s="80">
        <v>0</v>
      </c>
      <c r="E168" s="78">
        <v>0</v>
      </c>
      <c r="F168" s="9">
        <v>105.1</v>
      </c>
      <c r="G168" s="1">
        <v>0</v>
      </c>
      <c r="O168" s="61">
        <f t="shared" si="102"/>
        <v>0</v>
      </c>
      <c r="P168" s="64">
        <f t="shared" si="103"/>
        <v>-1006119.7166666668</v>
      </c>
      <c r="Q168" s="61">
        <f t="shared" si="104"/>
        <v>106.5714</v>
      </c>
      <c r="R168" s="62">
        <f t="shared" si="105"/>
        <v>4059</v>
      </c>
      <c r="S168" s="63">
        <f t="shared" si="106"/>
        <v>0</v>
      </c>
      <c r="T168" s="73" t="str">
        <f t="shared" si="100"/>
        <v>95.7</v>
      </c>
      <c r="U168" s="61">
        <f t="shared" si="107"/>
        <v>101.9888298</v>
      </c>
      <c r="V168" s="64">
        <f t="shared" si="108"/>
        <v>2.9492626869053269</v>
      </c>
      <c r="W168" s="64">
        <f t="shared" si="109"/>
        <v>0.2535</v>
      </c>
      <c r="X168" s="74">
        <f t="shared" si="110"/>
        <v>2.5999999999999999E-2</v>
      </c>
      <c r="Y168" s="64">
        <f t="shared" si="111"/>
        <v>0.2425995</v>
      </c>
      <c r="Z168" s="64">
        <f t="shared" si="112"/>
        <v>3.1918621869053267</v>
      </c>
      <c r="AB168" s="70">
        <f t="shared" si="113"/>
        <v>0</v>
      </c>
    </row>
    <row r="169" spans="1:28" ht="20.25" customHeight="1" x14ac:dyDescent="0.2">
      <c r="F169" s="9">
        <v>224</v>
      </c>
      <c r="O169" s="61">
        <f t="shared" ref="O169" si="114">((B169 +C169) - (B168 + C168)) * 24 * 60</f>
        <v>0</v>
      </c>
      <c r="P169" s="64">
        <f t="shared" ref="P169" si="115">P168+O169/60</f>
        <v>-1006119.7166666668</v>
      </c>
      <c r="Q169" s="61">
        <f t="shared" ref="Q169" si="116">F169*$F$2/1000*273/(273+L169)</f>
        <v>227.136</v>
      </c>
      <c r="R169" s="62">
        <f t="shared" ref="R169" si="117">$N$2-K169</f>
        <v>4059</v>
      </c>
      <c r="S169" s="63">
        <f t="shared" ref="S169" si="118">IF(I169=J169,0,R169*(J169-I169))*273/(273+L169)</f>
        <v>0</v>
      </c>
      <c r="T169" s="73" t="str">
        <f t="shared" si="100"/>
        <v>95.7</v>
      </c>
      <c r="U169" s="61">
        <f t="shared" ref="U169" si="119">(S169+Q169)*T169/100</f>
        <v>217.36915199999999</v>
      </c>
      <c r="V169" s="64">
        <f t="shared" ref="V169" si="120">V168+U169/1000</f>
        <v>3.1666318389053267</v>
      </c>
      <c r="W169" s="64">
        <f t="shared" ref="W169" si="121">W168+(G169+K169)/1000</f>
        <v>0.2535</v>
      </c>
      <c r="X169" s="74">
        <f t="shared" ref="X169" si="122">0.026*EXP(-0.016*E169)</f>
        <v>2.5999999999999999E-2</v>
      </c>
      <c r="Y169" s="64">
        <f t="shared" ref="Y169" si="123">(W169-(X169-X168))*(E169+1)*1*273/(273+L169)*T169/100</f>
        <v>0.2425995</v>
      </c>
      <c r="Z169" s="64">
        <f t="shared" ref="Z169" si="124">V169+Y169</f>
        <v>3.4092313389053266</v>
      </c>
      <c r="AB169" s="70">
        <f t="shared" ref="AB169" si="125">E169/10</f>
        <v>0</v>
      </c>
    </row>
    <row r="170" spans="1:28" ht="20.25" customHeight="1" x14ac:dyDescent="0.2"/>
    <row r="171" spans="1:28" ht="20.25" customHeight="1" x14ac:dyDescent="0.2"/>
    <row r="172" spans="1:28" ht="20.25" customHeight="1" x14ac:dyDescent="0.2"/>
    <row r="173" spans="1:28" ht="20.25" customHeight="1" x14ac:dyDescent="0.2"/>
    <row r="174" spans="1:28" ht="20.25" customHeight="1" x14ac:dyDescent="0.2"/>
    <row r="175" spans="1:28" ht="20.25" customHeight="1" x14ac:dyDescent="0.2"/>
    <row r="176" spans="1:28" ht="20.25" customHeight="1" x14ac:dyDescent="0.2"/>
    <row r="177" ht="20.25" customHeight="1" x14ac:dyDescent="0.2"/>
    <row r="178" ht="20.25" customHeight="1" x14ac:dyDescent="0.2"/>
    <row r="179" ht="20.25" customHeight="1" x14ac:dyDescent="0.2"/>
    <row r="180" ht="20.25" customHeight="1" x14ac:dyDescent="0.2"/>
    <row r="181" ht="20.25" customHeight="1" x14ac:dyDescent="0.2"/>
    <row r="182" ht="20.25" customHeight="1" x14ac:dyDescent="0.2"/>
    <row r="183" ht="20.25" customHeight="1" x14ac:dyDescent="0.2"/>
    <row r="184" ht="20.25" customHeight="1" x14ac:dyDescent="0.2"/>
    <row r="185" ht="20.25" customHeight="1" x14ac:dyDescent="0.2"/>
    <row r="186" ht="20.25" customHeight="1" x14ac:dyDescent="0.2"/>
    <row r="187" ht="20.25" customHeight="1" x14ac:dyDescent="0.2"/>
    <row r="188" ht="20.25" customHeight="1" x14ac:dyDescent="0.2"/>
    <row r="189" ht="20.25" customHeight="1" x14ac:dyDescent="0.2"/>
    <row r="190" ht="20.25" customHeight="1" x14ac:dyDescent="0.2"/>
    <row r="191" ht="20.25" customHeight="1" x14ac:dyDescent="0.2"/>
    <row r="192" ht="20.25" customHeight="1" x14ac:dyDescent="0.2"/>
    <row r="193" ht="20.25" customHeight="1" x14ac:dyDescent="0.2"/>
    <row r="194" ht="20.25" customHeight="1" x14ac:dyDescent="0.2"/>
    <row r="195" ht="20.25" customHeight="1" x14ac:dyDescent="0.2"/>
    <row r="196" ht="20.25" customHeight="1" x14ac:dyDescent="0.2"/>
    <row r="197" ht="20.25" customHeight="1" x14ac:dyDescent="0.2"/>
    <row r="198" ht="20.25" customHeight="1" x14ac:dyDescent="0.2"/>
    <row r="199" ht="20.25" customHeight="1" x14ac:dyDescent="0.2"/>
    <row r="200" ht="20.25" customHeight="1" x14ac:dyDescent="0.2"/>
    <row r="201" ht="20.25" customHeight="1" x14ac:dyDescent="0.2"/>
    <row r="202" ht="20.25" customHeight="1" x14ac:dyDescent="0.2"/>
    <row r="203" ht="20.25" customHeight="1" x14ac:dyDescent="0.2"/>
    <row r="204" ht="20.25" customHeight="1" x14ac:dyDescent="0.2"/>
    <row r="205" ht="20.25" customHeight="1" x14ac:dyDescent="0.2"/>
    <row r="206" ht="20.25" customHeight="1" x14ac:dyDescent="0.2"/>
    <row r="207" ht="20.25" customHeight="1" x14ac:dyDescent="0.2"/>
    <row r="208" ht="20.25" customHeight="1" x14ac:dyDescent="0.2"/>
    <row r="209" ht="20.25" customHeight="1" x14ac:dyDescent="0.2"/>
    <row r="210" ht="20.25" customHeight="1" x14ac:dyDescent="0.2"/>
    <row r="211" ht="20.25" customHeight="1" x14ac:dyDescent="0.2"/>
    <row r="212" ht="20.25" customHeight="1" x14ac:dyDescent="0.2"/>
    <row r="213" ht="20.25" customHeight="1" x14ac:dyDescent="0.2"/>
    <row r="214" ht="20.25" customHeight="1" x14ac:dyDescent="0.2"/>
    <row r="215" ht="20.25" customHeight="1" x14ac:dyDescent="0.2"/>
    <row r="216" ht="20.25" customHeight="1" x14ac:dyDescent="0.2"/>
    <row r="217" ht="20.25" customHeight="1" x14ac:dyDescent="0.2"/>
    <row r="218" ht="20.25" customHeight="1" x14ac:dyDescent="0.2"/>
    <row r="219" ht="20.25" customHeight="1" x14ac:dyDescent="0.2"/>
    <row r="220" ht="20.25" customHeight="1" x14ac:dyDescent="0.2"/>
    <row r="221" ht="20.25" customHeight="1" x14ac:dyDescent="0.2"/>
    <row r="222" ht="20.25" customHeight="1" x14ac:dyDescent="0.2"/>
    <row r="223" ht="20.25" customHeight="1" x14ac:dyDescent="0.2"/>
    <row r="224" ht="20.25" customHeight="1" x14ac:dyDescent="0.2"/>
    <row r="225" ht="20.25" customHeight="1" x14ac:dyDescent="0.2"/>
    <row r="226" ht="20.25" customHeight="1" x14ac:dyDescent="0.2"/>
    <row r="227" ht="20.25" customHeight="1" x14ac:dyDescent="0.2"/>
    <row r="228" ht="20.25" customHeight="1" x14ac:dyDescent="0.2"/>
    <row r="229" ht="20.25" customHeight="1" x14ac:dyDescent="0.2"/>
    <row r="230" ht="20.25" customHeight="1" x14ac:dyDescent="0.2"/>
    <row r="231" ht="20.25" customHeight="1" x14ac:dyDescent="0.2"/>
    <row r="232" ht="20.25" customHeight="1" x14ac:dyDescent="0.2"/>
    <row r="233" ht="20.25" customHeight="1" x14ac:dyDescent="0.2"/>
    <row r="234" ht="20.25" customHeight="1" x14ac:dyDescent="0.2"/>
    <row r="235" ht="20.25" customHeight="1" x14ac:dyDescent="0.2"/>
    <row r="236" ht="20.25" customHeight="1" x14ac:dyDescent="0.2"/>
    <row r="237" ht="20.25" customHeight="1" x14ac:dyDescent="0.2"/>
    <row r="238" ht="20.25" customHeight="1" x14ac:dyDescent="0.2"/>
    <row r="239" ht="20.25" customHeight="1" x14ac:dyDescent="0.2"/>
    <row r="240" ht="20.25" customHeight="1" x14ac:dyDescent="0.2"/>
    <row r="241" ht="20.25" customHeight="1" x14ac:dyDescent="0.2"/>
    <row r="242" ht="20.25" customHeight="1" x14ac:dyDescent="0.2"/>
    <row r="243" ht="20.25" customHeight="1" x14ac:dyDescent="0.2"/>
    <row r="244" ht="20.25" customHeight="1" x14ac:dyDescent="0.2"/>
    <row r="245" ht="20.25" customHeight="1" x14ac:dyDescent="0.2"/>
    <row r="246" ht="20.25" customHeight="1" x14ac:dyDescent="0.2"/>
    <row r="247" ht="20.25" customHeight="1" x14ac:dyDescent="0.2"/>
    <row r="248" ht="20.25" customHeight="1" x14ac:dyDescent="0.2"/>
    <row r="249" ht="20.25" customHeight="1" x14ac:dyDescent="0.2"/>
    <row r="250" ht="20.25" customHeight="1" x14ac:dyDescent="0.2"/>
    <row r="251" ht="20.25" customHeight="1" x14ac:dyDescent="0.2"/>
    <row r="252" ht="20.25" customHeight="1" x14ac:dyDescent="0.2"/>
    <row r="253" ht="20.25" customHeight="1" x14ac:dyDescent="0.2"/>
    <row r="254" ht="20.25" customHeight="1" x14ac:dyDescent="0.2"/>
    <row r="255" ht="20.25" customHeight="1" x14ac:dyDescent="0.2"/>
    <row r="256" ht="20.25" customHeight="1" x14ac:dyDescent="0.2"/>
    <row r="257" ht="20.25" customHeight="1" x14ac:dyDescent="0.2"/>
    <row r="258" ht="20.25" customHeight="1" x14ac:dyDescent="0.2"/>
    <row r="259" ht="20.25" customHeight="1" x14ac:dyDescent="0.2"/>
    <row r="260" ht="20.25" customHeight="1" x14ac:dyDescent="0.2"/>
    <row r="261" ht="20.25" customHeight="1" x14ac:dyDescent="0.2"/>
    <row r="262" ht="20.25" customHeight="1" x14ac:dyDescent="0.2"/>
    <row r="263" ht="20.25" customHeight="1" x14ac:dyDescent="0.2"/>
    <row r="264" ht="20.25" customHeight="1" x14ac:dyDescent="0.2"/>
    <row r="265" ht="20.25" customHeight="1" x14ac:dyDescent="0.2"/>
    <row r="266" ht="20.25" customHeight="1" x14ac:dyDescent="0.2"/>
    <row r="267" ht="20.25" customHeight="1" x14ac:dyDescent="0.2"/>
    <row r="268" ht="20.25" customHeight="1" x14ac:dyDescent="0.2"/>
    <row r="269" ht="20.25" customHeight="1" x14ac:dyDescent="0.2"/>
    <row r="270" ht="20.25" customHeight="1" x14ac:dyDescent="0.2"/>
    <row r="271" ht="20.25" customHeight="1" x14ac:dyDescent="0.2"/>
    <row r="272" ht="20.25" customHeight="1" x14ac:dyDescent="0.2"/>
    <row r="273" ht="20.25" customHeight="1" x14ac:dyDescent="0.2"/>
    <row r="274" ht="20.25" customHeight="1" x14ac:dyDescent="0.2"/>
    <row r="275" ht="20.25" customHeight="1" x14ac:dyDescent="0.2"/>
    <row r="276" ht="20.25" customHeight="1" x14ac:dyDescent="0.2"/>
    <row r="277" ht="20.25" customHeight="1" x14ac:dyDescent="0.2"/>
    <row r="278" ht="20.25" customHeight="1" x14ac:dyDescent="0.2"/>
    <row r="279" ht="20.25" customHeight="1" x14ac:dyDescent="0.2"/>
    <row r="280" ht="20.25" customHeight="1" x14ac:dyDescent="0.2"/>
    <row r="281" ht="20.25" customHeight="1" x14ac:dyDescent="0.2"/>
    <row r="282" ht="20.25" customHeight="1" x14ac:dyDescent="0.2"/>
    <row r="283" ht="20.25" customHeight="1" x14ac:dyDescent="0.2"/>
    <row r="284" ht="20.25" customHeight="1" x14ac:dyDescent="0.2"/>
    <row r="285" ht="20.25" customHeight="1" x14ac:dyDescent="0.2"/>
    <row r="286" ht="20.25" customHeight="1" x14ac:dyDescent="0.2"/>
    <row r="287" ht="20.25" customHeight="1" x14ac:dyDescent="0.2"/>
    <row r="288" ht="20.25" customHeight="1" x14ac:dyDescent="0.2"/>
    <row r="289" ht="20.25" customHeight="1" x14ac:dyDescent="0.2"/>
    <row r="290" ht="20.25" customHeight="1" x14ac:dyDescent="0.2"/>
    <row r="291" ht="20.25" customHeight="1" x14ac:dyDescent="0.2"/>
    <row r="292" ht="20.25" customHeight="1" x14ac:dyDescent="0.2"/>
    <row r="293" ht="20.25" customHeight="1" x14ac:dyDescent="0.2"/>
    <row r="294" ht="20.25" customHeight="1" x14ac:dyDescent="0.2"/>
    <row r="295" ht="20.25" customHeight="1" x14ac:dyDescent="0.2"/>
    <row r="296" ht="20.25" customHeight="1" x14ac:dyDescent="0.2"/>
    <row r="297" ht="20.25" customHeight="1" x14ac:dyDescent="0.2"/>
    <row r="298" ht="20.25" customHeight="1" x14ac:dyDescent="0.2"/>
    <row r="299" ht="20.25" customHeight="1" x14ac:dyDescent="0.2"/>
    <row r="300" ht="20.25" customHeight="1" x14ac:dyDescent="0.2"/>
    <row r="301" ht="20.25" customHeight="1" x14ac:dyDescent="0.2"/>
    <row r="302" ht="20.25" customHeight="1" x14ac:dyDescent="0.2"/>
    <row r="303" ht="20.25" customHeight="1" x14ac:dyDescent="0.2"/>
    <row r="304" ht="20.25" customHeight="1" x14ac:dyDescent="0.2"/>
    <row r="305" ht="20.25" customHeight="1" x14ac:dyDescent="0.2"/>
    <row r="306" ht="20.25" customHeight="1" x14ac:dyDescent="0.2"/>
    <row r="307" ht="20.25" customHeight="1" x14ac:dyDescent="0.2"/>
    <row r="308" ht="20.25" customHeight="1" x14ac:dyDescent="0.2"/>
    <row r="309" ht="20.25" customHeight="1" x14ac:dyDescent="0.2"/>
    <row r="310" ht="20.25" customHeight="1" x14ac:dyDescent="0.2"/>
    <row r="311" ht="20.25" customHeight="1" x14ac:dyDescent="0.2"/>
    <row r="312" ht="20.25" customHeight="1" x14ac:dyDescent="0.2"/>
    <row r="313" ht="20.25" customHeight="1" x14ac:dyDescent="0.2"/>
    <row r="314" ht="20.25" customHeight="1" x14ac:dyDescent="0.2"/>
    <row r="315" ht="20.25" customHeight="1" x14ac:dyDescent="0.2"/>
    <row r="316" ht="20.25" customHeight="1" x14ac:dyDescent="0.2"/>
    <row r="317" ht="20.25" customHeight="1" x14ac:dyDescent="0.2"/>
    <row r="318" ht="20.25" customHeight="1" x14ac:dyDescent="0.2"/>
    <row r="319" ht="20.25" customHeight="1" x14ac:dyDescent="0.2"/>
    <row r="320" ht="20.25" customHeight="1" x14ac:dyDescent="0.2"/>
    <row r="321" ht="20.25" customHeight="1" x14ac:dyDescent="0.2"/>
    <row r="322" ht="20.25" customHeight="1" x14ac:dyDescent="0.2"/>
    <row r="323" ht="20.25" customHeight="1" x14ac:dyDescent="0.2"/>
    <row r="324" ht="20.25" customHeight="1" x14ac:dyDescent="0.2"/>
    <row r="325" ht="20.25" customHeight="1" x14ac:dyDescent="0.2"/>
    <row r="326" ht="20.25" customHeight="1" x14ac:dyDescent="0.2"/>
    <row r="327" ht="20.25" customHeight="1" x14ac:dyDescent="0.2"/>
    <row r="328" ht="20.25" customHeight="1" x14ac:dyDescent="0.2"/>
    <row r="329" ht="20.25" customHeight="1" x14ac:dyDescent="0.2"/>
    <row r="330" ht="20.25" customHeight="1" x14ac:dyDescent="0.2"/>
    <row r="331" ht="20.25" customHeight="1" x14ac:dyDescent="0.2"/>
    <row r="332" ht="20.25" customHeight="1" x14ac:dyDescent="0.2"/>
    <row r="333" ht="20.25" customHeight="1" x14ac:dyDescent="0.2"/>
    <row r="334" ht="20.25" customHeight="1" x14ac:dyDescent="0.2"/>
    <row r="335" ht="20.25" customHeight="1" x14ac:dyDescent="0.2"/>
    <row r="336" ht="20.25" customHeight="1" x14ac:dyDescent="0.2"/>
    <row r="337" ht="20.25" customHeight="1" x14ac:dyDescent="0.2"/>
    <row r="338" ht="20.25" customHeight="1" x14ac:dyDescent="0.2"/>
    <row r="339" ht="20.25" customHeight="1" x14ac:dyDescent="0.2"/>
    <row r="340" ht="20.25" customHeight="1" x14ac:dyDescent="0.2"/>
    <row r="341" ht="20.25" customHeight="1" x14ac:dyDescent="0.2"/>
    <row r="342" ht="20.25" customHeight="1" x14ac:dyDescent="0.2"/>
    <row r="343" ht="20.25" customHeight="1" x14ac:dyDescent="0.2"/>
    <row r="344" ht="20.25" customHeight="1" x14ac:dyDescent="0.2"/>
    <row r="345" ht="20.25" customHeight="1" x14ac:dyDescent="0.2"/>
    <row r="346" ht="20.25" customHeight="1" x14ac:dyDescent="0.2"/>
    <row r="347" ht="20.25" customHeight="1" x14ac:dyDescent="0.2"/>
    <row r="348" ht="20.25" customHeight="1" x14ac:dyDescent="0.2"/>
    <row r="349" ht="20.25" customHeight="1" x14ac:dyDescent="0.2"/>
    <row r="350" ht="20.25" customHeight="1" x14ac:dyDescent="0.2"/>
    <row r="351" ht="20.25" customHeight="1" x14ac:dyDescent="0.2"/>
    <row r="352" ht="20.25" customHeight="1" x14ac:dyDescent="0.2"/>
    <row r="353" ht="20.25" customHeight="1" x14ac:dyDescent="0.2"/>
    <row r="354" ht="20.25" customHeight="1" x14ac:dyDescent="0.2"/>
    <row r="355" ht="20.25" customHeight="1" x14ac:dyDescent="0.2"/>
    <row r="356" ht="20.25" customHeight="1" x14ac:dyDescent="0.2"/>
    <row r="357" ht="20.25" customHeight="1" x14ac:dyDescent="0.2"/>
    <row r="358" ht="20.25" customHeight="1" x14ac:dyDescent="0.2"/>
    <row r="359" ht="20.25" customHeight="1" x14ac:dyDescent="0.2"/>
    <row r="360" ht="20.25" customHeight="1" x14ac:dyDescent="0.2"/>
    <row r="361" ht="20.25" customHeight="1" x14ac:dyDescent="0.2"/>
    <row r="362" ht="20.25" customHeight="1" x14ac:dyDescent="0.2"/>
    <row r="363" ht="20.25" customHeight="1" x14ac:dyDescent="0.2"/>
    <row r="364" ht="20.25" customHeight="1" x14ac:dyDescent="0.2"/>
    <row r="365" ht="20.25" customHeight="1" x14ac:dyDescent="0.2"/>
    <row r="366" ht="20.25" customHeight="1" x14ac:dyDescent="0.2"/>
    <row r="367" ht="20.25" customHeight="1" x14ac:dyDescent="0.2"/>
    <row r="368" ht="20.25" customHeight="1" x14ac:dyDescent="0.2"/>
    <row r="369" ht="20.25" customHeight="1" x14ac:dyDescent="0.2"/>
    <row r="370" ht="20.25" customHeight="1" x14ac:dyDescent="0.2"/>
    <row r="371" ht="20.25" customHeight="1" x14ac:dyDescent="0.2"/>
    <row r="372" ht="20.25" customHeight="1" x14ac:dyDescent="0.2"/>
    <row r="373" ht="20.25" customHeight="1" x14ac:dyDescent="0.2"/>
    <row r="374" ht="20.25" customHeight="1" x14ac:dyDescent="0.2"/>
    <row r="375" ht="20.25" customHeight="1" x14ac:dyDescent="0.2"/>
    <row r="376" ht="20.25" customHeight="1" x14ac:dyDescent="0.2"/>
    <row r="377" ht="20.25" customHeight="1" x14ac:dyDescent="0.2"/>
    <row r="378" ht="20.25" customHeight="1" x14ac:dyDescent="0.2"/>
    <row r="379" ht="20.25" customHeight="1" x14ac:dyDescent="0.2"/>
    <row r="380" ht="20.25" customHeight="1" x14ac:dyDescent="0.2"/>
    <row r="381" ht="20.25" customHeight="1" x14ac:dyDescent="0.2"/>
    <row r="382" ht="20.25" customHeight="1" x14ac:dyDescent="0.2"/>
    <row r="383" ht="20.25" customHeight="1" x14ac:dyDescent="0.2"/>
    <row r="384" ht="20.25" customHeight="1" x14ac:dyDescent="0.2"/>
    <row r="385" ht="20.25" customHeight="1" x14ac:dyDescent="0.2"/>
    <row r="386" ht="20.25" customHeight="1" x14ac:dyDescent="0.2"/>
    <row r="387" ht="20.25" customHeight="1" x14ac:dyDescent="0.2"/>
    <row r="388" ht="20.25" customHeight="1" x14ac:dyDescent="0.2"/>
    <row r="389" ht="20.25" customHeight="1" x14ac:dyDescent="0.2"/>
    <row r="390" ht="20.25" customHeight="1" x14ac:dyDescent="0.2"/>
    <row r="391" ht="20.25" customHeight="1" x14ac:dyDescent="0.2"/>
    <row r="392" ht="20.25" customHeight="1" x14ac:dyDescent="0.2"/>
    <row r="393" ht="20.25" customHeight="1" x14ac:dyDescent="0.2"/>
    <row r="394" ht="20.25" customHeight="1" x14ac:dyDescent="0.2"/>
    <row r="395" ht="20.25" customHeight="1" x14ac:dyDescent="0.2"/>
    <row r="396" ht="20.25" customHeight="1" x14ac:dyDescent="0.2"/>
    <row r="397" ht="20.25" customHeight="1" x14ac:dyDescent="0.2"/>
    <row r="398" ht="20.25" customHeight="1" x14ac:dyDescent="0.2"/>
    <row r="399" ht="20.25" customHeight="1" x14ac:dyDescent="0.2"/>
    <row r="400" ht="20.25" customHeight="1" x14ac:dyDescent="0.2"/>
    <row r="401" ht="20.25" customHeight="1" x14ac:dyDescent="0.2"/>
    <row r="402" ht="20.25" customHeight="1" x14ac:dyDescent="0.2"/>
    <row r="403" ht="20.25" customHeight="1" x14ac:dyDescent="0.2"/>
    <row r="404" ht="20.25" customHeight="1" x14ac:dyDescent="0.2"/>
    <row r="405" ht="20.25" customHeight="1" x14ac:dyDescent="0.2"/>
    <row r="406" ht="20.25" customHeight="1" x14ac:dyDescent="0.2"/>
    <row r="407" ht="20.25" customHeight="1" x14ac:dyDescent="0.2"/>
    <row r="408" ht="20.25" customHeight="1" x14ac:dyDescent="0.2"/>
    <row r="409" ht="20.25" customHeight="1" x14ac:dyDescent="0.2"/>
    <row r="410" ht="20.25" customHeight="1" x14ac:dyDescent="0.2"/>
    <row r="411" ht="20.25" customHeight="1" x14ac:dyDescent="0.2"/>
    <row r="412" ht="20.25" customHeight="1" x14ac:dyDescent="0.2"/>
    <row r="413" ht="20.25" customHeight="1" x14ac:dyDescent="0.2"/>
    <row r="414" ht="20.25" customHeight="1" x14ac:dyDescent="0.2"/>
    <row r="415" ht="20.25" customHeight="1" x14ac:dyDescent="0.2"/>
    <row r="416" ht="20.25" customHeight="1" x14ac:dyDescent="0.2"/>
    <row r="417" ht="20.25" customHeight="1" x14ac:dyDescent="0.2"/>
    <row r="418" ht="20.25" customHeight="1" x14ac:dyDescent="0.2"/>
    <row r="419" ht="20.25" customHeight="1" x14ac:dyDescent="0.2"/>
    <row r="420" ht="20.25" customHeight="1" x14ac:dyDescent="0.2"/>
    <row r="421" ht="20.25" customHeight="1" x14ac:dyDescent="0.2"/>
    <row r="422" ht="20.25" customHeight="1" x14ac:dyDescent="0.2"/>
    <row r="423" ht="20.25" customHeight="1" x14ac:dyDescent="0.2"/>
    <row r="424" ht="20.25" customHeight="1" x14ac:dyDescent="0.2"/>
    <row r="425" ht="20.25" customHeight="1" x14ac:dyDescent="0.2"/>
    <row r="426" ht="20.25" customHeight="1" x14ac:dyDescent="0.2"/>
    <row r="427" ht="20.25" customHeight="1" x14ac:dyDescent="0.2"/>
    <row r="428" ht="20.25" customHeight="1" x14ac:dyDescent="0.2"/>
    <row r="429" ht="20.25" customHeight="1" x14ac:dyDescent="0.2"/>
    <row r="430" ht="20.25" customHeight="1" x14ac:dyDescent="0.2"/>
    <row r="431" ht="20.25" customHeight="1" x14ac:dyDescent="0.2"/>
    <row r="432" ht="20.25" customHeight="1" x14ac:dyDescent="0.2"/>
    <row r="433" ht="20.25" customHeight="1" x14ac:dyDescent="0.2"/>
    <row r="434" ht="20.25" customHeight="1" x14ac:dyDescent="0.2"/>
    <row r="435" ht="20.25" customHeight="1" x14ac:dyDescent="0.2"/>
    <row r="436" ht="20.25" customHeight="1" x14ac:dyDescent="0.2"/>
    <row r="437" ht="20.25" customHeight="1" x14ac:dyDescent="0.2"/>
    <row r="438" ht="20.25" customHeight="1" x14ac:dyDescent="0.2"/>
    <row r="439" ht="20.25" customHeight="1" x14ac:dyDescent="0.2"/>
    <row r="440" ht="20.25" customHeight="1" x14ac:dyDescent="0.2"/>
    <row r="441" ht="20.25" customHeight="1" x14ac:dyDescent="0.2"/>
    <row r="442" ht="20.25" customHeight="1" x14ac:dyDescent="0.2"/>
    <row r="443" ht="20.25" customHeight="1" x14ac:dyDescent="0.2"/>
    <row r="444" ht="20.25" customHeight="1" x14ac:dyDescent="0.2"/>
    <row r="445" ht="20.25" customHeight="1" x14ac:dyDescent="0.2"/>
    <row r="446" ht="20.25" customHeight="1" x14ac:dyDescent="0.2"/>
    <row r="447" ht="20.25" customHeight="1" x14ac:dyDescent="0.2"/>
    <row r="448" ht="20.25" customHeight="1" x14ac:dyDescent="0.2"/>
    <row r="449" ht="20.25" customHeight="1" x14ac:dyDescent="0.2"/>
    <row r="450" ht="20.25" customHeight="1" x14ac:dyDescent="0.2"/>
    <row r="451" ht="20.25" customHeight="1" x14ac:dyDescent="0.2"/>
    <row r="452" ht="20.25" customHeight="1" x14ac:dyDescent="0.2"/>
    <row r="453" ht="20.25" customHeight="1" x14ac:dyDescent="0.2"/>
    <row r="454" ht="20.25" customHeight="1" x14ac:dyDescent="0.2"/>
    <row r="455" ht="20.25" customHeight="1" x14ac:dyDescent="0.2"/>
    <row r="456" ht="20.25" customHeight="1" x14ac:dyDescent="0.2"/>
    <row r="457" ht="20.25" customHeight="1" x14ac:dyDescent="0.2"/>
    <row r="458" ht="20.25" customHeight="1" x14ac:dyDescent="0.2"/>
    <row r="459" ht="20.25" customHeight="1" x14ac:dyDescent="0.2"/>
    <row r="460" ht="20.25" customHeight="1" x14ac:dyDescent="0.2"/>
    <row r="461" ht="20.25" customHeight="1" x14ac:dyDescent="0.2"/>
    <row r="462" ht="20.25" customHeight="1" x14ac:dyDescent="0.2"/>
    <row r="463" ht="20.25" customHeight="1" x14ac:dyDescent="0.2"/>
    <row r="464" ht="20.25" customHeight="1" x14ac:dyDescent="0.2"/>
    <row r="465" ht="20.25" customHeight="1" x14ac:dyDescent="0.2"/>
    <row r="466" ht="20.25" customHeight="1" x14ac:dyDescent="0.2"/>
    <row r="467" ht="20.25" customHeight="1" x14ac:dyDescent="0.2"/>
    <row r="468" ht="20.25" customHeight="1" x14ac:dyDescent="0.2"/>
  </sheetData>
  <mergeCells count="22">
    <mergeCell ref="B4:B5"/>
    <mergeCell ref="F4:G4"/>
    <mergeCell ref="D4:E4"/>
    <mergeCell ref="A3:N3"/>
    <mergeCell ref="A4:A5"/>
    <mergeCell ref="C4:C5"/>
    <mergeCell ref="I4:L4"/>
    <mergeCell ref="M4:M5"/>
    <mergeCell ref="N4:N5"/>
    <mergeCell ref="A2:E2"/>
    <mergeCell ref="F2:H2"/>
    <mergeCell ref="I2:K2"/>
    <mergeCell ref="L2:M2"/>
    <mergeCell ref="A1:E1"/>
    <mergeCell ref="F1:H1"/>
    <mergeCell ref="I1:K1"/>
    <mergeCell ref="L1:N1"/>
    <mergeCell ref="W4:Y4"/>
    <mergeCell ref="U4:V4"/>
    <mergeCell ref="O4:P4"/>
    <mergeCell ref="Q3:S3"/>
    <mergeCell ref="R4:S4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94"/>
  <sheetViews>
    <sheetView topLeftCell="A64" workbookViewId="0">
      <selection activeCell="E4" sqref="E4"/>
    </sheetView>
  </sheetViews>
  <sheetFormatPr defaultColWidth="10.75" defaultRowHeight="12.75" x14ac:dyDescent="0.2"/>
  <cols>
    <col min="1" max="1" width="7.25" style="12" customWidth="1"/>
    <col min="2" max="3" width="8.375" style="10" customWidth="1"/>
    <col min="4" max="4" width="11.625" style="10" customWidth="1"/>
    <col min="5" max="5" width="8.25" style="10" customWidth="1"/>
    <col min="6" max="6" width="7.375" style="10" customWidth="1"/>
    <col min="7" max="7" width="13.125" style="10" customWidth="1"/>
    <col min="8" max="8" width="9" style="10" customWidth="1"/>
    <col min="9" max="9" width="11.375" style="10" customWidth="1"/>
    <col min="10" max="16384" width="10.75" style="10"/>
  </cols>
  <sheetData>
    <row r="1" spans="1:21" ht="23.25" customHeight="1" x14ac:dyDescent="0.2">
      <c r="A1" s="123" t="str">
        <f>CONCATENATE(M1," Depressurization Table")</f>
        <v>UT-GOM2-1-H005-4FB-4 Depressurization Table</v>
      </c>
      <c r="B1" s="123"/>
      <c r="C1" s="123"/>
      <c r="D1" s="123"/>
      <c r="E1" s="123"/>
      <c r="F1" s="123"/>
      <c r="G1" s="123"/>
      <c r="H1" s="123"/>
      <c r="I1" s="123"/>
      <c r="M1" s="22" t="s">
        <v>51</v>
      </c>
      <c r="N1" s="11"/>
      <c r="O1" s="11"/>
      <c r="P1" s="11"/>
      <c r="Q1" s="11"/>
      <c r="R1" s="11"/>
      <c r="S1" s="11"/>
      <c r="T1" s="11"/>
      <c r="U1" s="11"/>
    </row>
    <row r="2" spans="1:21" ht="20.25" customHeight="1" x14ac:dyDescent="0.2">
      <c r="M2" s="10" t="s">
        <v>27</v>
      </c>
    </row>
    <row r="3" spans="1:21" s="16" customFormat="1" ht="63" customHeight="1" x14ac:dyDescent="0.2">
      <c r="A3" s="13" t="s">
        <v>17</v>
      </c>
      <c r="B3" s="13" t="s">
        <v>18</v>
      </c>
      <c r="C3" s="13" t="s">
        <v>19</v>
      </c>
      <c r="D3" s="14" t="s">
        <v>20</v>
      </c>
      <c r="E3" s="14" t="s">
        <v>21</v>
      </c>
      <c r="F3" s="14" t="s">
        <v>22</v>
      </c>
      <c r="G3" s="14" t="s">
        <v>23</v>
      </c>
      <c r="H3" s="15" t="s">
        <v>24</v>
      </c>
      <c r="I3" s="13" t="s">
        <v>25</v>
      </c>
    </row>
    <row r="4" spans="1:21" x14ac:dyDescent="0.2">
      <c r="A4" s="17">
        <f t="shared" ref="A4:A67" ca="1" si="0">INDIRECT(CONCATENATE("'",$M$1,"'!A",ROW()+2))</f>
        <v>1</v>
      </c>
      <c r="B4" s="18">
        <f t="shared" ref="B4:B67" ca="1" si="1">INDIRECT(CONCATENATE("'",$M$1,"'!D",ROW()+2))/10</f>
        <v>25.2</v>
      </c>
      <c r="C4" s="18">
        <f t="shared" ref="C4:C67" ca="1" si="2">INDIRECT(CONCATENATE("'",$M$1,"'!E",ROW()+2))/10</f>
        <v>17.2</v>
      </c>
      <c r="D4" s="19">
        <f ca="1">(INDIRECT(CONCATENATE("'",$M$1,"'!R",ROW()+2))+INDIRECT(CONCATENATE("'",$M$1,"'!T",ROW()+2)))/1000</f>
        <v>4.1546705789304967</v>
      </c>
      <c r="E4" s="18">
        <f ca="1">INDIRECT(CONCATENATE("'",$M$1,"'!t",ROW()+2))</f>
        <v>95.670578930496973</v>
      </c>
      <c r="F4" s="68" t="str">
        <f ca="1">IF(INDIRECT(CONCATENATE("'",$M$1,"'!m",ROW()+2))="","",INDIRECT(CONCATENATE("'",$M$1,"'!m",ROW()+2)))</f>
        <v/>
      </c>
      <c r="G4" s="19">
        <f t="shared" ref="G4:G67" ca="1" si="3">INDIRECT(CONCATENATE("'",$M$1,"'!x",ROW()+2))</f>
        <v>0</v>
      </c>
      <c r="H4" s="20">
        <f t="shared" ref="H4:H7" ca="1" si="4">D4/MAX(D4:D26)</f>
        <v>4.3478260869565223E-2</v>
      </c>
      <c r="I4" s="19">
        <f ca="1">INDIRECT(CONCATENATE("'",$M$1,"'!y",ROW()+2))</f>
        <v>0.33102020309951952</v>
      </c>
      <c r="J4" s="21"/>
    </row>
    <row r="5" spans="1:21" x14ac:dyDescent="0.2">
      <c r="A5" s="17">
        <f t="shared" ca="1" si="0"/>
        <v>2</v>
      </c>
      <c r="B5" s="18">
        <f t="shared" ca="1" si="1"/>
        <v>17.600000000000001</v>
      </c>
      <c r="C5" s="18">
        <f t="shared" ca="1" si="2"/>
        <v>12</v>
      </c>
      <c r="D5" s="19">
        <f t="shared" ref="D5:D68" ca="1" si="5">D4+(INDIRECT(CONCATENATE("'",$M$1,"'!R",ROW()+2))+INDIRECT(CONCATENATE("'",$M$1,"'!T",ROW()+2)))/1000</f>
        <v>8.3093411578609935</v>
      </c>
      <c r="E5" s="18">
        <f t="shared" ref="E5:E68" ca="1" si="6">INDIRECT(CONCATENATE("'",$M$1,"'!t",ROW()+2))</f>
        <v>95.670578930496973</v>
      </c>
      <c r="F5" s="68" t="str">
        <f t="shared" ref="F5:F68" ca="1" si="7">IF(INDIRECT(CONCATENATE("'",$M$1,"'!m",ROW()+2))="","",INDIRECT(CONCATENATE("'",$M$1,"'!m",ROW()+2)))</f>
        <v/>
      </c>
      <c r="G5" s="19">
        <f t="shared" ca="1" si="3"/>
        <v>3.8117810153891038E-3</v>
      </c>
      <c r="H5" s="20">
        <f t="shared" ca="1" si="4"/>
        <v>8.3333333333333356E-2</v>
      </c>
      <c r="I5" s="19">
        <f t="shared" ref="I5:I68" ca="1" si="8">INDIRECT(CONCATENATE("'",$M$1,"'!y",ROW()+2))</f>
        <v>0.36907269477806004</v>
      </c>
      <c r="J5" s="21"/>
    </row>
    <row r="6" spans="1:21" x14ac:dyDescent="0.2">
      <c r="A6" s="17">
        <f t="shared" ca="1" si="0"/>
        <v>3</v>
      </c>
      <c r="B6" s="18">
        <f t="shared" ca="1" si="1"/>
        <v>12.4</v>
      </c>
      <c r="C6" s="18">
        <f t="shared" ca="1" si="2"/>
        <v>7.6</v>
      </c>
      <c r="D6" s="19">
        <f t="shared" ca="1" si="5"/>
        <v>12.464011736791491</v>
      </c>
      <c r="E6" s="18">
        <f t="shared" ca="1" si="6"/>
        <v>95.670578930496973</v>
      </c>
      <c r="F6" s="68" t="str">
        <f t="shared" ca="1" si="7"/>
        <v/>
      </c>
      <c r="G6" s="19">
        <f t="shared" ca="1" si="3"/>
        <v>7.7067497672182964E-3</v>
      </c>
      <c r="H6" s="20">
        <f t="shared" ca="1" si="4"/>
        <v>0.12000000000000004</v>
      </c>
      <c r="I6" s="19">
        <f t="shared" ca="1" si="8"/>
        <v>0.67073438023343035</v>
      </c>
      <c r="J6" s="21"/>
    </row>
    <row r="7" spans="1:21" x14ac:dyDescent="0.2">
      <c r="A7" s="17">
        <f t="shared" ca="1" si="0"/>
        <v>4</v>
      </c>
      <c r="B7" s="18">
        <f t="shared" ca="1" si="1"/>
        <v>8.1</v>
      </c>
      <c r="C7" s="18">
        <f t="shared" ca="1" si="2"/>
        <v>7.8</v>
      </c>
      <c r="D7" s="19">
        <f t="shared" ca="1" si="5"/>
        <v>16.618682315721987</v>
      </c>
      <c r="E7" s="18">
        <f t="shared" ca="1" si="6"/>
        <v>95.670578930496973</v>
      </c>
      <c r="F7" s="68" t="str">
        <f t="shared" ca="1" si="7"/>
        <v/>
      </c>
      <c r="G7" s="19">
        <f t="shared" ca="1" si="3"/>
        <v>7.4640378759882435E-3</v>
      </c>
      <c r="H7" s="20">
        <f t="shared" ca="1" si="4"/>
        <v>0.15384615384615388</v>
      </c>
      <c r="I7" s="19">
        <f t="shared" ca="1" si="8"/>
        <v>1.0764607088176599</v>
      </c>
      <c r="J7" s="21"/>
    </row>
    <row r="8" spans="1:21" x14ac:dyDescent="0.2">
      <c r="A8" s="17">
        <f t="shared" ca="1" si="0"/>
        <v>5</v>
      </c>
      <c r="B8" s="18">
        <f t="shared" ca="1" si="1"/>
        <v>7.8900000000000006</v>
      </c>
      <c r="C8" s="18">
        <f t="shared" ca="1" si="2"/>
        <v>7.58</v>
      </c>
      <c r="D8" s="19">
        <f t="shared" ca="1" si="5"/>
        <v>20.773352894652483</v>
      </c>
      <c r="E8" s="18">
        <f t="shared" ca="1" si="6"/>
        <v>95.670578930496973</v>
      </c>
      <c r="F8" s="68" t="str">
        <f t="shared" ca="1" si="7"/>
        <v/>
      </c>
      <c r="G8" s="19">
        <f t="shared" ca="1" si="3"/>
        <v>7.7314508671550266E-3</v>
      </c>
      <c r="H8" s="20">
        <f ca="1">D8/MAX(D8:D29)</f>
        <v>0.19230769230769235</v>
      </c>
      <c r="I8" s="19">
        <f t="shared" ca="1" si="8"/>
        <v>1.1559519031368881</v>
      </c>
      <c r="J8" s="21"/>
    </row>
    <row r="9" spans="1:21" x14ac:dyDescent="0.2">
      <c r="A9" s="17">
        <f t="shared" ca="1" si="0"/>
        <v>6</v>
      </c>
      <c r="B9" s="18">
        <f t="shared" ca="1" si="1"/>
        <v>7.88</v>
      </c>
      <c r="C9" s="18">
        <f t="shared" ca="1" si="2"/>
        <v>7.5900000000000007</v>
      </c>
      <c r="D9" s="19">
        <f t="shared" ca="1" si="5"/>
        <v>24.928023473582979</v>
      </c>
      <c r="E9" s="18">
        <f t="shared" ca="1" si="6"/>
        <v>95.670578930496973</v>
      </c>
      <c r="F9" s="68" t="str">
        <f t="shared" ca="1" si="7"/>
        <v/>
      </c>
      <c r="G9" s="19">
        <f t="shared" ca="1" si="3"/>
        <v>7.7190904367487921E-3</v>
      </c>
      <c r="H9" s="20">
        <f ca="1">D9/MAX(D9:D29)</f>
        <v>0.23076923076923081</v>
      </c>
      <c r="I9" s="19">
        <f t="shared" ca="1" si="8"/>
        <v>1.2516108435691062</v>
      </c>
      <c r="J9" s="21"/>
    </row>
    <row r="10" spans="1:21" x14ac:dyDescent="0.2">
      <c r="A10" s="17">
        <f t="shared" ca="1" si="0"/>
        <v>7</v>
      </c>
      <c r="B10" s="18">
        <f t="shared" ca="1" si="1"/>
        <v>7.6099999999999994</v>
      </c>
      <c r="C10" s="18">
        <f t="shared" ca="1" si="2"/>
        <v>7.37</v>
      </c>
      <c r="D10" s="19">
        <f t="shared" ca="1" si="5"/>
        <v>29.082694052513475</v>
      </c>
      <c r="E10" s="18">
        <f t="shared" ca="1" si="6"/>
        <v>95.670578930496973</v>
      </c>
      <c r="F10" s="68" t="str">
        <f t="shared" ca="1" si="7"/>
        <v/>
      </c>
      <c r="G10" s="19">
        <f t="shared" ca="1" si="3"/>
        <v>7.9956411586333057E-3</v>
      </c>
      <c r="H10" s="20">
        <f ca="1">D10/MAX(D10:D29)</f>
        <v>0.26923076923076927</v>
      </c>
      <c r="I10" s="19">
        <f t="shared" ca="1" si="8"/>
        <v>1.2308896906221671</v>
      </c>
      <c r="J10" s="21"/>
    </row>
    <row r="11" spans="1:21" x14ac:dyDescent="0.2">
      <c r="A11" s="17">
        <f t="shared" ca="1" si="0"/>
        <v>8</v>
      </c>
      <c r="B11" s="18">
        <f t="shared" ca="1" si="1"/>
        <v>7.4799999999999995</v>
      </c>
      <c r="C11" s="18">
        <f t="shared" ca="1" si="2"/>
        <v>7.2299999999999995</v>
      </c>
      <c r="D11" s="19">
        <f t="shared" ca="1" si="5"/>
        <v>33.237364631443974</v>
      </c>
      <c r="E11" s="18">
        <f t="shared" ca="1" si="6"/>
        <v>95.670578930496973</v>
      </c>
      <c r="F11" s="68" t="str">
        <f t="shared" ca="1" si="7"/>
        <v/>
      </c>
      <c r="G11" s="19">
        <f t="shared" ca="1" si="3"/>
        <v>8.1767645290265686E-3</v>
      </c>
      <c r="H11" s="20">
        <f t="shared" ref="H11:H26" ca="1" si="9">D11/MAX(D11:D29)</f>
        <v>0.30769230769230776</v>
      </c>
      <c r="I11" s="19">
        <f t="shared" ca="1" si="8"/>
        <v>1.284639331330437</v>
      </c>
      <c r="J11" s="21"/>
    </row>
    <row r="12" spans="1:21" x14ac:dyDescent="0.2">
      <c r="A12" s="17">
        <f t="shared" ca="1" si="0"/>
        <v>9</v>
      </c>
      <c r="B12" s="18">
        <f t="shared" ca="1" si="1"/>
        <v>7.25</v>
      </c>
      <c r="C12" s="18">
        <f t="shared" ca="1" si="2"/>
        <v>7.01</v>
      </c>
      <c r="D12" s="19">
        <f t="shared" ca="1" si="5"/>
        <v>37.392035210374473</v>
      </c>
      <c r="E12" s="18">
        <f t="shared" ca="1" si="6"/>
        <v>95.670578930496973</v>
      </c>
      <c r="F12" s="68" t="str">
        <f t="shared" ca="1" si="7"/>
        <v/>
      </c>
      <c r="G12" s="19">
        <f t="shared" ca="1" si="3"/>
        <v>8.4697122735453417E-3</v>
      </c>
      <c r="H12" s="20">
        <f t="shared" ca="1" si="9"/>
        <v>0.33333333333333348</v>
      </c>
      <c r="I12" s="19">
        <f t="shared" ca="1" si="8"/>
        <v>1.30649791407827</v>
      </c>
      <c r="J12" s="21"/>
    </row>
    <row r="13" spans="1:21" x14ac:dyDescent="0.2">
      <c r="A13" s="17">
        <f t="shared" ca="1" si="0"/>
        <v>10</v>
      </c>
      <c r="B13" s="18">
        <f t="shared" ca="1" si="1"/>
        <v>7.0200000000000005</v>
      </c>
      <c r="C13" s="18">
        <f t="shared" ca="1" si="2"/>
        <v>6.8599999999999994</v>
      </c>
      <c r="D13" s="19">
        <f t="shared" ca="1" si="5"/>
        <v>41.546705789304973</v>
      </c>
      <c r="E13" s="18">
        <f t="shared" ca="1" si="6"/>
        <v>95.670578930496973</v>
      </c>
      <c r="F13" s="68" t="str">
        <f t="shared" ca="1" si="7"/>
        <v/>
      </c>
      <c r="G13" s="19">
        <f t="shared" ca="1" si="3"/>
        <v>8.6754442771118552E-3</v>
      </c>
      <c r="H13" s="20">
        <f t="shared" ca="1" si="9"/>
        <v>0.35714285714285732</v>
      </c>
      <c r="I13" s="19">
        <f t="shared" ca="1" si="8"/>
        <v>1.3846221617276691</v>
      </c>
      <c r="J13" s="21"/>
    </row>
    <row r="14" spans="1:21" x14ac:dyDescent="0.2">
      <c r="A14" s="17">
        <f t="shared" ca="1" si="0"/>
        <v>11</v>
      </c>
      <c r="B14" s="18">
        <f t="shared" ca="1" si="1"/>
        <v>6.8599999999999994</v>
      </c>
      <c r="C14" s="18">
        <f t="shared" ca="1" si="2"/>
        <v>6.8400000000000007</v>
      </c>
      <c r="D14" s="19">
        <f t="shared" ca="1" si="5"/>
        <v>45.701376368235472</v>
      </c>
      <c r="E14" s="18">
        <f t="shared" ca="1" si="6"/>
        <v>95.670578930496973</v>
      </c>
      <c r="F14" s="68" t="str">
        <f t="shared" ca="1" si="7"/>
        <v/>
      </c>
      <c r="G14" s="19">
        <f t="shared" ca="1" si="3"/>
        <v>8.703250164490731E-3</v>
      </c>
      <c r="H14" s="20">
        <f t="shared" ca="1" si="9"/>
        <v>0.37931034482758641</v>
      </c>
      <c r="I14" s="19">
        <f t="shared" ca="1" si="8"/>
        <v>1.5252475983804032</v>
      </c>
      <c r="J14" s="21"/>
    </row>
    <row r="15" spans="1:21" x14ac:dyDescent="0.2">
      <c r="A15" s="17">
        <f t="shared" ca="1" si="0"/>
        <v>12</v>
      </c>
      <c r="B15" s="18">
        <f t="shared" ca="1" si="1"/>
        <v>6.85</v>
      </c>
      <c r="C15" s="18">
        <f t="shared" ca="1" si="2"/>
        <v>6.8400000000000007</v>
      </c>
      <c r="D15" s="19">
        <f t="shared" ca="1" si="5"/>
        <v>49.856046947165972</v>
      </c>
      <c r="E15" s="18">
        <f t="shared" ca="1" si="6"/>
        <v>95.670578930496973</v>
      </c>
      <c r="F15" s="68" t="str">
        <f t="shared" ca="1" si="7"/>
        <v/>
      </c>
      <c r="G15" s="19">
        <f t="shared" ca="1" si="3"/>
        <v>8.703250164490731E-3</v>
      </c>
      <c r="H15" s="20">
        <f t="shared" ca="1" si="9"/>
        <v>0.40000000000000024</v>
      </c>
      <c r="I15" s="19">
        <f t="shared" ca="1" si="8"/>
        <v>1.5934891626663583</v>
      </c>
      <c r="J15" s="21"/>
    </row>
    <row r="16" spans="1:21" x14ac:dyDescent="0.2">
      <c r="A16" s="17">
        <f t="shared" ca="1" si="0"/>
        <v>13</v>
      </c>
      <c r="B16" s="18">
        <f t="shared" ca="1" si="1"/>
        <v>6.87</v>
      </c>
      <c r="C16" s="18">
        <f t="shared" ca="1" si="2"/>
        <v>6.8</v>
      </c>
      <c r="D16" s="19">
        <f t="shared" ca="1" si="5"/>
        <v>54.010717526096471</v>
      </c>
      <c r="E16" s="18">
        <f t="shared" ca="1" si="6"/>
        <v>95.670578930496973</v>
      </c>
      <c r="F16" s="68" t="str">
        <f t="shared" ca="1" si="7"/>
        <v/>
      </c>
      <c r="G16" s="19">
        <f t="shared" ca="1" si="3"/>
        <v>8.7591295889668241E-3</v>
      </c>
      <c r="H16" s="20">
        <f t="shared" ca="1" si="9"/>
        <v>0.41935483870967766</v>
      </c>
      <c r="I16" s="19">
        <f t="shared" ca="1" si="8"/>
        <v>1.646628734897021</v>
      </c>
      <c r="J16" s="21"/>
    </row>
    <row r="17" spans="1:10" x14ac:dyDescent="0.2">
      <c r="A17" s="17">
        <f t="shared" ca="1" si="0"/>
        <v>14</v>
      </c>
      <c r="B17" s="18">
        <f t="shared" ca="1" si="1"/>
        <v>6.82</v>
      </c>
      <c r="C17" s="18">
        <f t="shared" ca="1" si="2"/>
        <v>6.7299999999999995</v>
      </c>
      <c r="D17" s="19">
        <f t="shared" ca="1" si="5"/>
        <v>58.16538810502697</v>
      </c>
      <c r="E17" s="18">
        <f t="shared" ca="1" si="6"/>
        <v>95.670578930496973</v>
      </c>
      <c r="F17" s="68" t="str">
        <f t="shared" ca="1" si="7"/>
        <v/>
      </c>
      <c r="G17" s="19">
        <f t="shared" ca="1" si="3"/>
        <v>8.8577832697178047E-3</v>
      </c>
      <c r="H17" s="20">
        <f t="shared" ca="1" si="9"/>
        <v>0.43750000000000022</v>
      </c>
      <c r="I17" s="19">
        <f t="shared" ca="1" si="8"/>
        <v>1.6924718126527845</v>
      </c>
      <c r="J17" s="21"/>
    </row>
    <row r="18" spans="1:10" x14ac:dyDescent="0.2">
      <c r="A18" s="17">
        <f t="shared" ca="1" si="0"/>
        <v>15</v>
      </c>
      <c r="B18" s="18">
        <f t="shared" ca="1" si="1"/>
        <v>6.74</v>
      </c>
      <c r="C18" s="18">
        <f t="shared" ca="1" si="2"/>
        <v>6.67</v>
      </c>
      <c r="D18" s="19">
        <f t="shared" ca="1" si="5"/>
        <v>62.32005868395747</v>
      </c>
      <c r="E18" s="18">
        <f t="shared" ca="1" si="6"/>
        <v>95.670578930496973</v>
      </c>
      <c r="F18" s="68" t="str">
        <f t="shared" ca="1" si="7"/>
        <v/>
      </c>
      <c r="G18" s="19">
        <f t="shared" ca="1" si="3"/>
        <v>8.9432274650342019E-3</v>
      </c>
      <c r="H18" s="20">
        <f t="shared" ca="1" si="9"/>
        <v>0.45454545454545475</v>
      </c>
      <c r="I18" s="19">
        <f t="shared" ca="1" si="8"/>
        <v>1.7432283787275755</v>
      </c>
      <c r="J18" s="21"/>
    </row>
    <row r="19" spans="1:10" x14ac:dyDescent="0.2">
      <c r="A19" s="17">
        <f t="shared" ca="1" si="0"/>
        <v>16</v>
      </c>
      <c r="B19" s="18">
        <f t="shared" ca="1" si="1"/>
        <v>6.68</v>
      </c>
      <c r="C19" s="18">
        <f t="shared" ca="1" si="2"/>
        <v>6.6099999999999994</v>
      </c>
      <c r="D19" s="19">
        <f t="shared" ca="1" si="5"/>
        <v>66.474729262887962</v>
      </c>
      <c r="E19" s="18">
        <f t="shared" ca="1" si="6"/>
        <v>95.670578930496973</v>
      </c>
      <c r="F19" s="68" t="str">
        <f t="shared" ca="1" si="7"/>
        <v/>
      </c>
      <c r="G19" s="19">
        <f t="shared" ca="1" si="3"/>
        <v>9.0294958745237158E-3</v>
      </c>
      <c r="H19" s="20">
        <f t="shared" ca="1" si="9"/>
        <v>0.47058823529411775</v>
      </c>
      <c r="I19" s="19">
        <f t="shared" ca="1" si="8"/>
        <v>1.7919208399823843</v>
      </c>
      <c r="J19" s="21"/>
    </row>
    <row r="20" spans="1:10" x14ac:dyDescent="0.2">
      <c r="A20" s="17">
        <f t="shared" ca="1" si="0"/>
        <v>17</v>
      </c>
      <c r="B20" s="18">
        <f t="shared" ca="1" si="1"/>
        <v>6.62</v>
      </c>
      <c r="C20" s="18">
        <f t="shared" ca="1" si="2"/>
        <v>6.5299999999999994</v>
      </c>
      <c r="D20" s="19">
        <f t="shared" ca="1" si="5"/>
        <v>70.629399841818454</v>
      </c>
      <c r="E20" s="18">
        <f t="shared" ca="1" si="6"/>
        <v>95.670578930496973</v>
      </c>
      <c r="F20" s="68" t="str">
        <f t="shared" ca="1" si="7"/>
        <v/>
      </c>
      <c r="G20" s="19">
        <f t="shared" ca="1" si="3"/>
        <v>9.1458162841824425E-3</v>
      </c>
      <c r="H20" s="20">
        <f t="shared" ca="1" si="9"/>
        <v>0.48571428571428577</v>
      </c>
      <c r="I20" s="19">
        <f t="shared" ca="1" si="8"/>
        <v>1.8003652678423068</v>
      </c>
    </row>
    <row r="21" spans="1:10" x14ac:dyDescent="0.2">
      <c r="A21" s="17">
        <f t="shared" ca="1" si="0"/>
        <v>18</v>
      </c>
      <c r="B21" s="18">
        <f t="shared" ca="1" si="1"/>
        <v>6.55</v>
      </c>
      <c r="C21" s="18">
        <f t="shared" ca="1" si="2"/>
        <v>6.4799999999999995</v>
      </c>
      <c r="D21" s="19">
        <f t="shared" ca="1" si="5"/>
        <v>74.784070420748947</v>
      </c>
      <c r="E21" s="18">
        <f t="shared" ca="1" si="6"/>
        <v>95.670578930496973</v>
      </c>
      <c r="F21" s="68" t="str">
        <f t="shared" ca="1" si="7"/>
        <v/>
      </c>
      <c r="G21" s="19">
        <f t="shared" ca="1" si="3"/>
        <v>9.2192762625833719E-3</v>
      </c>
      <c r="H21" s="20">
        <f t="shared" ca="1" si="9"/>
        <v>0.5</v>
      </c>
      <c r="I21" s="19">
        <f t="shared" ca="1" si="8"/>
        <v>1.9153884517566546</v>
      </c>
    </row>
    <row r="22" spans="1:10" x14ac:dyDescent="0.2">
      <c r="A22" s="17">
        <f t="shared" ca="1" si="0"/>
        <v>19</v>
      </c>
      <c r="B22" s="18">
        <f t="shared" ca="1" si="1"/>
        <v>6.49</v>
      </c>
      <c r="C22" s="18">
        <f t="shared" ca="1" si="2"/>
        <v>6.4099999999999993</v>
      </c>
      <c r="D22" s="19">
        <f t="shared" ca="1" si="5"/>
        <v>78.938740999679439</v>
      </c>
      <c r="E22" s="18">
        <f t="shared" ca="1" si="6"/>
        <v>95.670578930496973</v>
      </c>
      <c r="F22" s="68" t="str">
        <f t="shared" ca="1" si="7"/>
        <v/>
      </c>
      <c r="G22" s="19">
        <f t="shared" ca="1" si="3"/>
        <v>9.3231125545260845E-3</v>
      </c>
      <c r="H22" s="20">
        <f t="shared" ca="1" si="9"/>
        <v>0.51351351351351349</v>
      </c>
      <c r="I22" s="19">
        <f t="shared" ca="1" si="8"/>
        <v>1.9554016419533715</v>
      </c>
    </row>
    <row r="23" spans="1:10" x14ac:dyDescent="0.2">
      <c r="A23" s="17">
        <f t="shared" ca="1" si="0"/>
        <v>20</v>
      </c>
      <c r="B23" s="18">
        <f t="shared" ca="1" si="1"/>
        <v>6.42</v>
      </c>
      <c r="C23" s="18">
        <f t="shared" ca="1" si="2"/>
        <v>6.35</v>
      </c>
      <c r="D23" s="19">
        <f t="shared" ca="1" si="5"/>
        <v>83.093411578609931</v>
      </c>
      <c r="E23" s="18">
        <f t="shared" ca="1" si="6"/>
        <v>95.670578930496973</v>
      </c>
      <c r="F23" s="68" t="str">
        <f t="shared" ca="1" si="7"/>
        <v/>
      </c>
      <c r="G23" s="19">
        <f t="shared" ca="1" si="3"/>
        <v>9.4130454221306725E-3</v>
      </c>
      <c r="H23" s="20">
        <f t="shared" ca="1" si="9"/>
        <v>0.52631578947368407</v>
      </c>
      <c r="I23" s="19">
        <f t="shared" ca="1" si="8"/>
        <v>1.9999449762974899</v>
      </c>
    </row>
    <row r="24" spans="1:10" x14ac:dyDescent="0.2">
      <c r="A24" s="17">
        <f t="shared" ca="1" si="0"/>
        <v>21</v>
      </c>
      <c r="B24" s="18">
        <f t="shared" ca="1" si="1"/>
        <v>6.35</v>
      </c>
      <c r="C24" s="18">
        <f t="shared" ca="1" si="2"/>
        <v>6.2700000000000005</v>
      </c>
      <c r="D24" s="19">
        <f t="shared" ca="1" si="5"/>
        <v>87.248082157540424</v>
      </c>
      <c r="E24" s="18">
        <f t="shared" ca="1" si="6"/>
        <v>95.670578930496973</v>
      </c>
      <c r="F24" s="68" t="str">
        <f t="shared" ca="1" si="7"/>
        <v/>
      </c>
      <c r="G24" s="19">
        <f t="shared" ca="1" si="3"/>
        <v>9.5343068208680881E-3</v>
      </c>
      <c r="H24" s="20">
        <f t="shared" ca="1" si="9"/>
        <v>0.53846153846153832</v>
      </c>
      <c r="I24" s="19">
        <f t="shared" ca="1" si="8"/>
        <v>2.0037013082823916</v>
      </c>
    </row>
    <row r="25" spans="1:10" x14ac:dyDescent="0.2">
      <c r="A25" s="17">
        <f t="shared" ca="1" si="0"/>
        <v>22</v>
      </c>
      <c r="B25" s="18">
        <f t="shared" ca="1" si="1"/>
        <v>6.2799999999999994</v>
      </c>
      <c r="C25" s="18">
        <f t="shared" ca="1" si="2"/>
        <v>6.21</v>
      </c>
      <c r="D25" s="19">
        <f t="shared" ca="1" si="5"/>
        <v>91.402752736470916</v>
      </c>
      <c r="E25" s="18">
        <f t="shared" ca="1" si="6"/>
        <v>95.670578930496973</v>
      </c>
      <c r="F25" s="68" t="str">
        <f t="shared" ca="1" si="7"/>
        <v/>
      </c>
      <c r="G25" s="19">
        <f t="shared" ca="1" si="3"/>
        <v>9.6262769164781013E-3</v>
      </c>
      <c r="H25" s="20">
        <f t="shared" ca="1" si="9"/>
        <v>0.54999999999999971</v>
      </c>
      <c r="I25" s="19">
        <f t="shared" ca="1" si="8"/>
        <v>2.0167804695464984</v>
      </c>
    </row>
    <row r="26" spans="1:10" x14ac:dyDescent="0.2">
      <c r="A26" s="17">
        <f t="shared" ca="1" si="0"/>
        <v>23</v>
      </c>
      <c r="B26" s="18">
        <f t="shared" ca="1" si="1"/>
        <v>6.2299999999999995</v>
      </c>
      <c r="C26" s="18">
        <f t="shared" ca="1" si="2"/>
        <v>6.14</v>
      </c>
      <c r="D26" s="19">
        <f t="shared" ca="1" si="5"/>
        <v>95.557423315401408</v>
      </c>
      <c r="E26" s="18">
        <f t="shared" ca="1" si="6"/>
        <v>95.670578930496973</v>
      </c>
      <c r="F26" s="68" t="str">
        <f t="shared" ca="1" si="7"/>
        <v/>
      </c>
      <c r="G26" s="19">
        <f t="shared" ca="1" si="3"/>
        <v>9.7346972383939891E-3</v>
      </c>
      <c r="H26" s="20">
        <f t="shared" ca="1" si="9"/>
        <v>0.56097560975609728</v>
      </c>
      <c r="I26" s="19">
        <f t="shared" ca="1" si="8"/>
        <v>2.0232744783709378</v>
      </c>
    </row>
    <row r="27" spans="1:10" x14ac:dyDescent="0.2">
      <c r="A27" s="17">
        <f t="shared" ca="1" si="0"/>
        <v>24</v>
      </c>
      <c r="B27" s="18">
        <f t="shared" ca="1" si="1"/>
        <v>6.15</v>
      </c>
      <c r="C27" s="18">
        <f t="shared" ca="1" si="2"/>
        <v>6.07</v>
      </c>
      <c r="D27" s="19">
        <f t="shared" ca="1" si="5"/>
        <v>99.7120938943319</v>
      </c>
      <c r="E27" s="18">
        <f t="shared" ca="1" si="6"/>
        <v>95.670578930496973</v>
      </c>
      <c r="F27" s="68" t="str">
        <f t="shared" ca="1" si="7"/>
        <v/>
      </c>
      <c r="G27" s="19">
        <f t="shared" ca="1" si="3"/>
        <v>9.8443386934962927E-3</v>
      </c>
      <c r="H27" s="20">
        <f t="shared" ref="H27:H76" ca="1" si="10">D27/MAX(D27:D45)</f>
        <v>0.57142857142857106</v>
      </c>
      <c r="I27" s="19">
        <f t="shared" ca="1" si="8"/>
        <v>2.0300197806681379</v>
      </c>
    </row>
    <row r="28" spans="1:10" x14ac:dyDescent="0.2">
      <c r="A28" s="17">
        <f t="shared" ca="1" si="0"/>
        <v>25</v>
      </c>
      <c r="B28" s="18">
        <f t="shared" ca="1" si="1"/>
        <v>6.08</v>
      </c>
      <c r="C28" s="18">
        <f t="shared" ca="1" si="2"/>
        <v>5.99</v>
      </c>
      <c r="D28" s="19">
        <f t="shared" ca="1" si="5"/>
        <v>103.86676447326239</v>
      </c>
      <c r="E28" s="18">
        <f t="shared" ca="1" si="6"/>
        <v>95.670578930496973</v>
      </c>
      <c r="F28" s="68" t="str">
        <f t="shared" ca="1" si="7"/>
        <v/>
      </c>
      <c r="G28" s="19">
        <f t="shared" ca="1" si="3"/>
        <v>9.9711561288835342E-3</v>
      </c>
      <c r="H28" s="20">
        <f t="shared" ca="1" si="10"/>
        <v>0.58139534883720889</v>
      </c>
      <c r="I28" s="19">
        <f t="shared" ca="1" si="8"/>
        <v>2.0026978858648627</v>
      </c>
    </row>
    <row r="29" spans="1:10" x14ac:dyDescent="0.2">
      <c r="A29" s="17">
        <f t="shared" ca="1" si="0"/>
        <v>26</v>
      </c>
      <c r="B29" s="18">
        <f t="shared" ca="1" si="1"/>
        <v>6</v>
      </c>
      <c r="C29" s="18">
        <f t="shared" ca="1" si="2"/>
        <v>5.91</v>
      </c>
      <c r="D29" s="19">
        <f t="shared" ca="1" si="5"/>
        <v>108.02143505219288</v>
      </c>
      <c r="E29" s="18">
        <f t="shared" ca="1" si="6"/>
        <v>95.670578930496973</v>
      </c>
      <c r="F29" s="68" t="str">
        <f t="shared" ca="1" si="7"/>
        <v/>
      </c>
      <c r="G29" s="19">
        <f t="shared" ca="1" si="3"/>
        <v>1.0099607260796152E-2</v>
      </c>
      <c r="H29" s="20">
        <f t="shared" ca="1" si="10"/>
        <v>0.5909090909090905</v>
      </c>
      <c r="I29" s="19">
        <f t="shared" ca="1" si="8"/>
        <v>2.0050449423162355</v>
      </c>
    </row>
    <row r="30" spans="1:10" x14ac:dyDescent="0.2">
      <c r="A30" s="17">
        <f t="shared" ca="1" si="0"/>
        <v>27</v>
      </c>
      <c r="B30" s="18">
        <f t="shared" ca="1" si="1"/>
        <v>5.92</v>
      </c>
      <c r="C30" s="18">
        <f t="shared" ca="1" si="2"/>
        <v>5.84</v>
      </c>
      <c r="D30" s="19">
        <f t="shared" ca="1" si="5"/>
        <v>112.17610563112338</v>
      </c>
      <c r="E30" s="18">
        <f t="shared" ca="1" si="6"/>
        <v>95.670578930496973</v>
      </c>
      <c r="F30" s="68" t="str">
        <f t="shared" ca="1" si="7"/>
        <v/>
      </c>
      <c r="G30" s="19">
        <f t="shared" ca="1" si="3"/>
        <v>1.0213358680991136E-2</v>
      </c>
      <c r="H30" s="20">
        <f t="shared" ca="1" si="10"/>
        <v>0.59999999999999953</v>
      </c>
      <c r="I30" s="19">
        <f t="shared" ca="1" si="8"/>
        <v>1.982527033415846</v>
      </c>
    </row>
    <row r="31" spans="1:10" x14ac:dyDescent="0.2">
      <c r="A31" s="17">
        <f t="shared" ca="1" si="0"/>
        <v>28</v>
      </c>
      <c r="B31" s="18">
        <f t="shared" ca="1" si="1"/>
        <v>5.85</v>
      </c>
      <c r="C31" s="18">
        <f t="shared" ca="1" si="2"/>
        <v>5.76</v>
      </c>
      <c r="D31" s="19">
        <f t="shared" ca="1" si="5"/>
        <v>116.33077621005387</v>
      </c>
      <c r="E31" s="18">
        <f t="shared" ca="1" si="6"/>
        <v>95.670578930496973</v>
      </c>
      <c r="F31" s="68" t="str">
        <f t="shared" ca="1" si="7"/>
        <v/>
      </c>
      <c r="G31" s="19">
        <f t="shared" ca="1" si="3"/>
        <v>1.034492993173132E-2</v>
      </c>
      <c r="H31" s="20">
        <f t="shared" ca="1" si="10"/>
        <v>0.60869565217391253</v>
      </c>
      <c r="I31" s="19">
        <f t="shared" ca="1" si="8"/>
        <v>1.9548273001953453</v>
      </c>
    </row>
    <row r="32" spans="1:10" x14ac:dyDescent="0.2">
      <c r="A32" s="17">
        <f t="shared" ca="1" si="0"/>
        <v>29</v>
      </c>
      <c r="B32" s="18">
        <f t="shared" ca="1" si="1"/>
        <v>5.7700000000000005</v>
      </c>
      <c r="C32" s="18">
        <f t="shared" ca="1" si="2"/>
        <v>5.6899999999999995</v>
      </c>
      <c r="D32" s="19">
        <f t="shared" ca="1" si="5"/>
        <v>120.48544678898436</v>
      </c>
      <c r="E32" s="18">
        <f t="shared" ca="1" si="6"/>
        <v>95.670578930496973</v>
      </c>
      <c r="F32" s="68" t="str">
        <f t="shared" ca="1" si="7"/>
        <v/>
      </c>
      <c r="G32" s="19">
        <f t="shared" ca="1" si="3"/>
        <v>1.0461444410083348E-2</v>
      </c>
      <c r="H32" s="20">
        <f t="shared" ca="1" si="10"/>
        <v>0.61702127659574413</v>
      </c>
      <c r="I32" s="19">
        <f t="shared" ca="1" si="8"/>
        <v>1.9323101646274401</v>
      </c>
    </row>
    <row r="33" spans="1:9" x14ac:dyDescent="0.2">
      <c r="A33" s="17">
        <f t="shared" ca="1" si="0"/>
        <v>30</v>
      </c>
      <c r="B33" s="18">
        <f t="shared" ca="1" si="1"/>
        <v>5.6899999999999995</v>
      </c>
      <c r="C33" s="18">
        <f t="shared" ca="1" si="2"/>
        <v>5.58</v>
      </c>
      <c r="D33" s="19">
        <f t="shared" ca="1" si="5"/>
        <v>124.64011736791485</v>
      </c>
      <c r="E33" s="18">
        <f t="shared" ca="1" si="6"/>
        <v>95.670578930496973</v>
      </c>
      <c r="F33" s="68" t="str">
        <f t="shared" ca="1" si="7"/>
        <v/>
      </c>
      <c r="G33" s="19">
        <f t="shared" ca="1" si="3"/>
        <v>1.0647195647758496E-2</v>
      </c>
      <c r="H33" s="20">
        <f t="shared" ca="1" si="10"/>
        <v>0.62499999999999933</v>
      </c>
      <c r="I33" s="19">
        <f t="shared" ca="1" si="8"/>
        <v>1.8918372217812718</v>
      </c>
    </row>
    <row r="34" spans="1:9" x14ac:dyDescent="0.2">
      <c r="A34" s="17">
        <f t="shared" ca="1" si="0"/>
        <v>31</v>
      </c>
      <c r="B34" s="18">
        <f t="shared" ca="1" si="1"/>
        <v>5.59</v>
      </c>
      <c r="C34" s="18">
        <f t="shared" ca="1" si="2"/>
        <v>5.49</v>
      </c>
      <c r="D34" s="19">
        <f t="shared" ca="1" si="5"/>
        <v>128.79478794684536</v>
      </c>
      <c r="E34" s="18">
        <f t="shared" ca="1" si="6"/>
        <v>95.670578930496973</v>
      </c>
      <c r="F34" s="68" t="str">
        <f t="shared" ca="1" si="7"/>
        <v/>
      </c>
      <c r="G34" s="19">
        <f t="shared" ca="1" si="3"/>
        <v>1.0801624484187436E-2</v>
      </c>
      <c r="H34" s="20">
        <f t="shared" ca="1" si="10"/>
        <v>0.63265306122448917</v>
      </c>
      <c r="I34" s="19">
        <f t="shared" ca="1" si="8"/>
        <v>1.8635360452079157</v>
      </c>
    </row>
    <row r="35" spans="1:9" x14ac:dyDescent="0.2">
      <c r="A35" s="17">
        <f t="shared" ca="1" si="0"/>
        <v>32</v>
      </c>
      <c r="B35" s="18">
        <f t="shared" ca="1" si="1"/>
        <v>5.5</v>
      </c>
      <c r="C35" s="18">
        <f t="shared" ca="1" si="2"/>
        <v>5.39</v>
      </c>
      <c r="D35" s="19">
        <f t="shared" ca="1" si="5"/>
        <v>132.94945852577587</v>
      </c>
      <c r="E35" s="18">
        <f t="shared" ca="1" si="6"/>
        <v>95.670578930496973</v>
      </c>
      <c r="F35" s="68" t="str">
        <f t="shared" ca="1" si="7"/>
        <v/>
      </c>
      <c r="G35" s="19">
        <f t="shared" ca="1" si="3"/>
        <v>1.0975840487367666E-2</v>
      </c>
      <c r="H35" s="20">
        <f t="shared" ca="1" si="10"/>
        <v>0.63999999999999946</v>
      </c>
      <c r="I35" s="19">
        <f t="shared" ca="1" si="8"/>
        <v>1.829159801259618</v>
      </c>
    </row>
    <row r="36" spans="1:9" x14ac:dyDescent="0.2">
      <c r="A36" s="17">
        <f t="shared" ca="1" si="0"/>
        <v>33</v>
      </c>
      <c r="B36" s="18">
        <f t="shared" ca="1" si="1"/>
        <v>5.4</v>
      </c>
      <c r="C36" s="18">
        <f t="shared" ca="1" si="2"/>
        <v>5.29</v>
      </c>
      <c r="D36" s="19">
        <f t="shared" ca="1" si="5"/>
        <v>137.10412910470637</v>
      </c>
      <c r="E36" s="18">
        <f t="shared" ca="1" si="6"/>
        <v>95.670578930496973</v>
      </c>
      <c r="F36" s="68" t="str">
        <f t="shared" ca="1" si="7"/>
        <v/>
      </c>
      <c r="G36" s="19">
        <f t="shared" ca="1" si="3"/>
        <v>1.1152866365655897E-2</v>
      </c>
      <c r="H36" s="20">
        <f t="shared" ca="1" si="10"/>
        <v>0.64705882352941124</v>
      </c>
      <c r="I36" s="19">
        <f t="shared" ca="1" si="8"/>
        <v>1.8214800978526389</v>
      </c>
    </row>
    <row r="37" spans="1:9" x14ac:dyDescent="0.2">
      <c r="A37" s="17">
        <f t="shared" ca="1" si="0"/>
        <v>34</v>
      </c>
      <c r="B37" s="18">
        <f t="shared" ca="1" si="1"/>
        <v>5.33</v>
      </c>
      <c r="C37" s="18">
        <f t="shared" ca="1" si="2"/>
        <v>5.26</v>
      </c>
      <c r="D37" s="19">
        <f t="shared" ca="1" si="5"/>
        <v>141.25879968363688</v>
      </c>
      <c r="E37" s="18">
        <f t="shared" ca="1" si="6"/>
        <v>95.670578930496973</v>
      </c>
      <c r="F37" s="68" t="str">
        <f t="shared" ca="1" si="7"/>
        <v/>
      </c>
      <c r="G37" s="19">
        <f t="shared" ca="1" si="3"/>
        <v>1.1206528811048132E-2</v>
      </c>
      <c r="H37" s="20">
        <f t="shared" ca="1" si="10"/>
        <v>0.6538461538461533</v>
      </c>
      <c r="I37" s="19">
        <f t="shared" ca="1" si="8"/>
        <v>1.8433077114142897</v>
      </c>
    </row>
    <row r="38" spans="1:9" x14ac:dyDescent="0.2">
      <c r="A38" s="17">
        <f t="shared" ca="1" si="0"/>
        <v>35</v>
      </c>
      <c r="B38" s="18">
        <f t="shared" ca="1" si="1"/>
        <v>5.2799999999999994</v>
      </c>
      <c r="C38" s="18">
        <f t="shared" ca="1" si="2"/>
        <v>5.21</v>
      </c>
      <c r="D38" s="19">
        <f t="shared" ca="1" si="5"/>
        <v>145.41347026256739</v>
      </c>
      <c r="E38" s="18">
        <f t="shared" ca="1" si="6"/>
        <v>95.670578930496973</v>
      </c>
      <c r="F38" s="68" t="str">
        <f t="shared" ca="1" si="7"/>
        <v/>
      </c>
      <c r="G38" s="19">
        <f t="shared" ca="1" si="3"/>
        <v>1.1296540608664574E-2</v>
      </c>
      <c r="H38" s="20">
        <f t="shared" ca="1" si="10"/>
        <v>0.66037735849056556</v>
      </c>
      <c r="I38" s="19">
        <f t="shared" ca="1" si="8"/>
        <v>1.8242660905366663</v>
      </c>
    </row>
    <row r="39" spans="1:9" x14ac:dyDescent="0.2">
      <c r="A39" s="17">
        <f t="shared" ca="1" si="0"/>
        <v>36</v>
      </c>
      <c r="B39" s="18">
        <f t="shared" ca="1" si="1"/>
        <v>5.2200000000000006</v>
      </c>
      <c r="C39" s="18">
        <f t="shared" ca="1" si="2"/>
        <v>4.41</v>
      </c>
      <c r="D39" s="19">
        <f t="shared" ca="1" si="5"/>
        <v>149.56814084149789</v>
      </c>
      <c r="E39" s="18">
        <f t="shared" ca="1" si="6"/>
        <v>95.670578930496973</v>
      </c>
      <c r="F39" s="68" t="str">
        <f t="shared" ca="1" si="7"/>
        <v/>
      </c>
      <c r="G39" s="19">
        <f t="shared" ca="1" si="3"/>
        <v>1.2839117148866999E-2</v>
      </c>
      <c r="H39" s="20">
        <f t="shared" ca="1" si="10"/>
        <v>0.66666666666666619</v>
      </c>
      <c r="I39" s="19">
        <f t="shared" ca="1" si="8"/>
        <v>1.4867493045343076</v>
      </c>
    </row>
    <row r="40" spans="1:9" x14ac:dyDescent="0.2">
      <c r="A40" s="17">
        <f t="shared" ca="1" si="0"/>
        <v>37</v>
      </c>
      <c r="B40" s="18">
        <f t="shared" ca="1" si="1"/>
        <v>4.96</v>
      </c>
      <c r="C40" s="18">
        <f t="shared" ca="1" si="2"/>
        <v>4.55</v>
      </c>
      <c r="D40" s="19">
        <f t="shared" ca="1" si="5"/>
        <v>153.7228114204284</v>
      </c>
      <c r="E40" s="18">
        <f t="shared" ca="1" si="6"/>
        <v>95.670578930496973</v>
      </c>
      <c r="F40" s="68" t="str">
        <f t="shared" ca="1" si="7"/>
        <v/>
      </c>
      <c r="G40" s="19">
        <f t="shared" ca="1" si="3"/>
        <v>1.2554718085811973E-2</v>
      </c>
      <c r="H40" s="20">
        <f t="shared" ca="1" si="10"/>
        <v>0.67272727272727229</v>
      </c>
      <c r="I40" s="19">
        <f t="shared" ca="1" si="8"/>
        <v>1.6141775009960608</v>
      </c>
    </row>
    <row r="41" spans="1:9" x14ac:dyDescent="0.2">
      <c r="A41" s="17">
        <f t="shared" ca="1" si="0"/>
        <v>38</v>
      </c>
      <c r="B41" s="18">
        <f t="shared" ca="1" si="1"/>
        <v>4.9700000000000006</v>
      </c>
      <c r="C41" s="18">
        <f t="shared" ca="1" si="2"/>
        <v>4.59</v>
      </c>
      <c r="D41" s="19">
        <f t="shared" ca="1" si="5"/>
        <v>157.87748199935891</v>
      </c>
      <c r="E41" s="18">
        <f t="shared" ca="1" si="6"/>
        <v>95.670578930496973</v>
      </c>
      <c r="F41" s="68" t="str">
        <f t="shared" ca="1" si="7"/>
        <v/>
      </c>
      <c r="G41" s="19">
        <f t="shared" ca="1" si="3"/>
        <v>1.2474624463041687E-2</v>
      </c>
      <c r="H41" s="20">
        <f t="shared" ca="1" si="10"/>
        <v>0.67857142857142805</v>
      </c>
      <c r="I41" s="19">
        <f t="shared" ca="1" si="8"/>
        <v>1.6637653171094202</v>
      </c>
    </row>
    <row r="42" spans="1:9" x14ac:dyDescent="0.2">
      <c r="A42" s="17">
        <f t="shared" ca="1" si="0"/>
        <v>39</v>
      </c>
      <c r="B42" s="18">
        <f t="shared" ca="1" si="1"/>
        <v>4.93</v>
      </c>
      <c r="C42" s="18">
        <f t="shared" ca="1" si="2"/>
        <v>4.59</v>
      </c>
      <c r="D42" s="19">
        <f t="shared" ca="1" si="5"/>
        <v>162.03215257828941</v>
      </c>
      <c r="E42" s="18">
        <f t="shared" ca="1" si="6"/>
        <v>95.670578930496973</v>
      </c>
      <c r="F42" s="68" t="str">
        <f t="shared" ca="1" si="7"/>
        <v/>
      </c>
      <c r="G42" s="19">
        <f t="shared" ca="1" si="3"/>
        <v>1.2474624463041687E-2</v>
      </c>
      <c r="H42" s="20">
        <f t="shared" ca="1" si="10"/>
        <v>0.68421052631578905</v>
      </c>
      <c r="I42" s="19">
        <f t="shared" ca="1" si="8"/>
        <v>1.6826063069401165</v>
      </c>
    </row>
    <row r="43" spans="1:9" x14ac:dyDescent="0.2">
      <c r="A43" s="17">
        <f t="shared" ca="1" si="0"/>
        <v>40</v>
      </c>
      <c r="B43" s="18">
        <f t="shared" ca="1" si="1"/>
        <v>4.88</v>
      </c>
      <c r="C43" s="18">
        <f t="shared" ca="1" si="2"/>
        <v>4.57</v>
      </c>
      <c r="D43" s="19">
        <f t="shared" ca="1" si="5"/>
        <v>166.18682315721992</v>
      </c>
      <c r="E43" s="18">
        <f t="shared" ca="1" si="6"/>
        <v>95.670578930496973</v>
      </c>
      <c r="F43" s="68" t="str">
        <f t="shared" ca="1" si="7"/>
        <v/>
      </c>
      <c r="G43" s="19">
        <f t="shared" ca="1" si="3"/>
        <v>1.251460719958329E-2</v>
      </c>
      <c r="H43" s="20">
        <f t="shared" ca="1" si="10"/>
        <v>0.68965517241379271</v>
      </c>
      <c r="I43" s="19">
        <f t="shared" ca="1" si="8"/>
        <v>1.6959837385857415</v>
      </c>
    </row>
    <row r="44" spans="1:9" x14ac:dyDescent="0.2">
      <c r="A44" s="17">
        <f t="shared" ca="1" si="0"/>
        <v>41</v>
      </c>
      <c r="B44" s="18">
        <f t="shared" ca="1" si="1"/>
        <v>4.83</v>
      </c>
      <c r="C44" s="18">
        <f t="shared" ca="1" si="2"/>
        <v>3.8600000000000003</v>
      </c>
      <c r="D44" s="19">
        <f t="shared" ca="1" si="5"/>
        <v>170.34149373615043</v>
      </c>
      <c r="E44" s="18">
        <f t="shared" ca="1" si="6"/>
        <v>95.670578930496973</v>
      </c>
      <c r="F44" s="68" t="str">
        <f t="shared" ca="1" si="7"/>
        <v/>
      </c>
      <c r="G44" s="19">
        <f t="shared" ca="1" si="3"/>
        <v>1.4020163423891297E-2</v>
      </c>
      <c r="H44" s="20">
        <f t="shared" ca="1" si="10"/>
        <v>0.69491525423728773</v>
      </c>
      <c r="I44" s="19">
        <f t="shared" ca="1" si="8"/>
        <v>1.4204975965081801</v>
      </c>
    </row>
    <row r="45" spans="1:9" x14ac:dyDescent="0.2">
      <c r="A45" s="17">
        <f t="shared" ca="1" si="0"/>
        <v>42</v>
      </c>
      <c r="B45" s="18">
        <f t="shared" ca="1" si="1"/>
        <v>4.8100000000000005</v>
      </c>
      <c r="C45" s="18">
        <f t="shared" ca="1" si="2"/>
        <v>3.9799999999999995</v>
      </c>
      <c r="D45" s="19">
        <f t="shared" ca="1" si="5"/>
        <v>174.49616431508093</v>
      </c>
      <c r="E45" s="18">
        <f t="shared" ca="1" si="6"/>
        <v>95.670578930496973</v>
      </c>
      <c r="F45" s="68" t="str">
        <f t="shared" ca="1" si="7"/>
        <v/>
      </c>
      <c r="G45" s="19">
        <f t="shared" ca="1" si="3"/>
        <v>1.3753544022899782E-2</v>
      </c>
      <c r="H45" s="20">
        <f t="shared" ca="1" si="10"/>
        <v>0.69999999999999962</v>
      </c>
      <c r="I45" s="19">
        <f t="shared" ca="1" si="8"/>
        <v>1.5912677602858927</v>
      </c>
    </row>
    <row r="46" spans="1:9" x14ac:dyDescent="0.2">
      <c r="A46" s="17">
        <f t="shared" ca="1" si="0"/>
        <v>43</v>
      </c>
      <c r="B46" s="18">
        <f t="shared" ca="1" si="1"/>
        <v>4.8899999999999997</v>
      </c>
      <c r="C46" s="18">
        <f t="shared" ca="1" si="2"/>
        <v>3.38</v>
      </c>
      <c r="D46" s="19">
        <f t="shared" ca="1" si="5"/>
        <v>178.65083489401144</v>
      </c>
      <c r="E46" s="18">
        <f t="shared" ca="1" si="6"/>
        <v>95.670578930496973</v>
      </c>
      <c r="F46" s="68" t="str">
        <f t="shared" ca="1" si="7"/>
        <v/>
      </c>
      <c r="G46" s="19">
        <f t="shared" ca="1" si="3"/>
        <v>1.5139338245247148E-2</v>
      </c>
      <c r="H46" s="20">
        <f t="shared" ca="1" si="10"/>
        <v>0.70491803278688481</v>
      </c>
      <c r="I46" s="19">
        <f t="shared" ca="1" si="8"/>
        <v>1.568590283224311</v>
      </c>
    </row>
    <row r="47" spans="1:9" x14ac:dyDescent="0.2">
      <c r="A47" s="17">
        <f t="shared" ca="1" si="0"/>
        <v>44</v>
      </c>
      <c r="B47" s="18">
        <f t="shared" ca="1" si="1"/>
        <v>4.66</v>
      </c>
      <c r="C47" s="18">
        <f t="shared" ca="1" si="2"/>
        <v>3.4</v>
      </c>
      <c r="D47" s="19">
        <f t="shared" ca="1" si="5"/>
        <v>182.80550547294195</v>
      </c>
      <c r="E47" s="18">
        <f t="shared" ca="1" si="6"/>
        <v>95.670578930496973</v>
      </c>
      <c r="F47" s="68" t="str">
        <f t="shared" ca="1" si="7"/>
        <v/>
      </c>
      <c r="G47" s="19">
        <f t="shared" ca="1" si="3"/>
        <v>1.5090969793659301E-2</v>
      </c>
      <c r="H47" s="20">
        <f t="shared" ca="1" si="10"/>
        <v>0.7096774193548383</v>
      </c>
      <c r="I47" s="19">
        <f t="shared" ca="1" si="8"/>
        <v>1.9939594094454836</v>
      </c>
    </row>
    <row r="48" spans="1:9" x14ac:dyDescent="0.2">
      <c r="A48" s="17">
        <f t="shared" ca="1" si="0"/>
        <v>45</v>
      </c>
      <c r="B48" s="18">
        <f t="shared" ca="1" si="1"/>
        <v>4.25</v>
      </c>
      <c r="C48" s="18">
        <f t="shared" ca="1" si="2"/>
        <v>3.65</v>
      </c>
      <c r="D48" s="19">
        <f t="shared" ca="1" si="5"/>
        <v>186.96017605187245</v>
      </c>
      <c r="E48" s="18">
        <f t="shared" ca="1" si="6"/>
        <v>95.670578930496973</v>
      </c>
      <c r="F48" s="68" t="str">
        <f t="shared" ca="1" si="7"/>
        <v/>
      </c>
      <c r="G48" s="19">
        <f t="shared" ca="1" si="3"/>
        <v>1.4499244404314571E-2</v>
      </c>
      <c r="H48" s="20">
        <f t="shared" ca="1" si="10"/>
        <v>0.71428571428571397</v>
      </c>
      <c r="I48" s="19">
        <f t="shared" ca="1" si="8"/>
        <v>2.4787670127395729</v>
      </c>
    </row>
    <row r="49" spans="1:9" x14ac:dyDescent="0.2">
      <c r="A49" s="17">
        <f t="shared" ca="1" si="0"/>
        <v>46</v>
      </c>
      <c r="B49" s="18">
        <f t="shared" ca="1" si="1"/>
        <v>4.6899999999999995</v>
      </c>
      <c r="C49" s="18">
        <f t="shared" ca="1" si="2"/>
        <v>3.2600000000000002</v>
      </c>
      <c r="D49" s="19">
        <f t="shared" ca="1" si="5"/>
        <v>191.11484663080296</v>
      </c>
      <c r="E49" s="18">
        <f t="shared" ca="1" si="6"/>
        <v>95.670578930496973</v>
      </c>
      <c r="F49" s="68" t="str">
        <f t="shared" ca="1" si="7"/>
        <v/>
      </c>
      <c r="G49" s="19">
        <f t="shared" ca="1" si="3"/>
        <v>1.5432821967525203E-2</v>
      </c>
      <c r="H49" s="20">
        <f t="shared" ca="1" si="10"/>
        <v>0.71874999999999967</v>
      </c>
      <c r="I49" s="19">
        <f t="shared" ca="1" si="8"/>
        <v>2.943431448761022</v>
      </c>
    </row>
    <row r="50" spans="1:9" x14ac:dyDescent="0.2">
      <c r="A50" s="17">
        <f t="shared" ca="1" si="0"/>
        <v>47</v>
      </c>
      <c r="B50" s="18">
        <f t="shared" ca="1" si="1"/>
        <v>3.5700000000000003</v>
      </c>
      <c r="C50" s="18">
        <f t="shared" ca="1" si="2"/>
        <v>2.5</v>
      </c>
      <c r="D50" s="19">
        <f t="shared" ca="1" si="5"/>
        <v>195.26951720973346</v>
      </c>
      <c r="E50" s="18">
        <f t="shared" ca="1" si="6"/>
        <v>95.670578930496973</v>
      </c>
      <c r="F50" s="68" t="str">
        <f t="shared" ca="1" si="7"/>
        <v/>
      </c>
      <c r="G50" s="19">
        <f t="shared" ca="1" si="3"/>
        <v>1.7428321196926621E-2</v>
      </c>
      <c r="H50" s="20">
        <f t="shared" ca="1" si="10"/>
        <v>0.72307692307692273</v>
      </c>
      <c r="I50" s="19">
        <f t="shared" ca="1" si="8"/>
        <v>3.2213403463353218</v>
      </c>
    </row>
    <row r="51" spans="1:9" x14ac:dyDescent="0.2">
      <c r="A51" s="17">
        <f t="shared" ca="1" si="0"/>
        <v>48</v>
      </c>
      <c r="B51" s="18">
        <f t="shared" ca="1" si="1"/>
        <v>2.4699999999999998</v>
      </c>
      <c r="C51" s="18">
        <f t="shared" ca="1" si="2"/>
        <v>1.25</v>
      </c>
      <c r="D51" s="19">
        <f t="shared" ca="1" si="5"/>
        <v>199.42418778866397</v>
      </c>
      <c r="E51" s="18">
        <f t="shared" ca="1" si="6"/>
        <v>95.670578930496973</v>
      </c>
      <c r="F51" s="68" t="str">
        <f t="shared" ca="1" si="7"/>
        <v>Q</v>
      </c>
      <c r="G51" s="19">
        <f t="shared" ca="1" si="3"/>
        <v>2.1286999580027527E-2</v>
      </c>
      <c r="H51" s="20">
        <f t="shared" ca="1" si="10"/>
        <v>0.72727272727272696</v>
      </c>
      <c r="I51" s="19">
        <f t="shared" ca="1" si="8"/>
        <v>2.397655716189028</v>
      </c>
    </row>
    <row r="52" spans="1:9" x14ac:dyDescent="0.2">
      <c r="A52" s="17">
        <f t="shared" ca="1" si="0"/>
        <v>49</v>
      </c>
      <c r="B52" s="18">
        <f t="shared" ca="1" si="1"/>
        <v>1.29</v>
      </c>
      <c r="C52" s="18">
        <f t="shared" ca="1" si="2"/>
        <v>0.28999999999999998</v>
      </c>
      <c r="D52" s="19">
        <f t="shared" ca="1" si="5"/>
        <v>203.57885836759448</v>
      </c>
      <c r="E52" s="18">
        <f t="shared" ca="1" si="6"/>
        <v>95.670578930496973</v>
      </c>
      <c r="F52" s="68" t="str">
        <f t="shared" ca="1" si="7"/>
        <v/>
      </c>
      <c r="G52" s="19">
        <f t="shared" ca="1" si="3"/>
        <v>2.4821160566774237E-2</v>
      </c>
      <c r="H52" s="20">
        <f t="shared" ca="1" si="10"/>
        <v>0.73134328358208922</v>
      </c>
      <c r="I52" s="19">
        <f t="shared" ca="1" si="8"/>
        <v>0.75356536096067828</v>
      </c>
    </row>
    <row r="53" spans="1:9" x14ac:dyDescent="0.2">
      <c r="A53" s="17">
        <f t="shared" ca="1" si="0"/>
        <v>50</v>
      </c>
      <c r="B53" s="18">
        <f t="shared" ca="1" si="1"/>
        <v>0.31</v>
      </c>
      <c r="C53" s="18">
        <f t="shared" ca="1" si="2"/>
        <v>3.0000000000000001E-3</v>
      </c>
      <c r="D53" s="19">
        <f t="shared" ca="1" si="5"/>
        <v>207.73352894652498</v>
      </c>
      <c r="E53" s="18">
        <f t="shared" ca="1" si="6"/>
        <v>95.670578930496973</v>
      </c>
      <c r="F53" s="68" t="str">
        <f t="shared" ca="1" si="7"/>
        <v>X</v>
      </c>
      <c r="G53" s="19">
        <f t="shared" ca="1" si="3"/>
        <v>2.5987522994720826E-2</v>
      </c>
      <c r="H53" s="20">
        <f t="shared" ca="1" si="10"/>
        <v>0.73529411764705854</v>
      </c>
      <c r="I53" s="19">
        <f t="shared" ca="1" si="8"/>
        <v>0.24865132345861249</v>
      </c>
    </row>
    <row r="54" spans="1:9" x14ac:dyDescent="0.2">
      <c r="A54" s="17">
        <f t="shared" ca="1" si="0"/>
        <v>51</v>
      </c>
      <c r="B54" s="18">
        <f t="shared" ca="1" si="1"/>
        <v>0</v>
      </c>
      <c r="C54" s="18">
        <f t="shared" ca="1" si="2"/>
        <v>0</v>
      </c>
      <c r="D54" s="19">
        <f t="shared" ca="1" si="5"/>
        <v>211.88819952545549</v>
      </c>
      <c r="E54" s="18">
        <f t="shared" ca="1" si="6"/>
        <v>95.670578930496973</v>
      </c>
      <c r="F54" s="68" t="str">
        <f t="shared" ca="1" si="7"/>
        <v/>
      </c>
      <c r="G54" s="19">
        <f t="shared" ca="1" si="3"/>
        <v>2.5999999999999999E-2</v>
      </c>
      <c r="H54" s="20">
        <f t="shared" ca="1" si="10"/>
        <v>0.73913043478260843</v>
      </c>
      <c r="I54" s="19">
        <f t="shared" ca="1" si="8"/>
        <v>0.24251298076562605</v>
      </c>
    </row>
    <row r="55" spans="1:9" x14ac:dyDescent="0.2">
      <c r="A55" s="17">
        <f t="shared" ca="1" si="0"/>
        <v>52</v>
      </c>
      <c r="B55" s="18">
        <f t="shared" ca="1" si="1"/>
        <v>0</v>
      </c>
      <c r="C55" s="18">
        <f t="shared" ca="1" si="2"/>
        <v>0</v>
      </c>
      <c r="D55" s="19">
        <f t="shared" ca="1" si="5"/>
        <v>216.042870104386</v>
      </c>
      <c r="E55" s="18">
        <f t="shared" ca="1" si="6"/>
        <v>95.670578930496973</v>
      </c>
      <c r="F55" s="68" t="str">
        <f t="shared" ca="1" si="7"/>
        <v/>
      </c>
      <c r="G55" s="19">
        <f t="shared" ca="1" si="3"/>
        <v>2.5999999999999999E-2</v>
      </c>
      <c r="H55" s="20">
        <f t="shared" ca="1" si="10"/>
        <v>0.74285714285714255</v>
      </c>
      <c r="I55" s="19">
        <f t="shared" ca="1" si="8"/>
        <v>0.24252491758880981</v>
      </c>
    </row>
    <row r="56" spans="1:9" x14ac:dyDescent="0.2">
      <c r="A56" s="17">
        <f t="shared" ca="1" si="0"/>
        <v>53</v>
      </c>
      <c r="B56" s="18">
        <f t="shared" ca="1" si="1"/>
        <v>0</v>
      </c>
      <c r="C56" s="18">
        <f t="shared" ca="1" si="2"/>
        <v>0</v>
      </c>
      <c r="D56" s="19">
        <f t="shared" ca="1" si="5"/>
        <v>220.1975406833165</v>
      </c>
      <c r="E56" s="18">
        <f t="shared" ca="1" si="6"/>
        <v>95.670578930496973</v>
      </c>
      <c r="F56" s="68" t="str">
        <f t="shared" ca="1" si="7"/>
        <v/>
      </c>
      <c r="G56" s="19">
        <f t="shared" ca="1" si="3"/>
        <v>2.5999999999999999E-2</v>
      </c>
      <c r="H56" s="20">
        <f t="shared" ca="1" si="10"/>
        <v>0.74647887323943629</v>
      </c>
      <c r="I56" s="19">
        <f t="shared" ca="1" si="8"/>
        <v>0.24252491758880981</v>
      </c>
    </row>
    <row r="57" spans="1:9" x14ac:dyDescent="0.2">
      <c r="A57" s="17">
        <f t="shared" ca="1" si="0"/>
        <v>54</v>
      </c>
      <c r="B57" s="18">
        <f t="shared" ca="1" si="1"/>
        <v>0</v>
      </c>
      <c r="C57" s="18">
        <f t="shared" ca="1" si="2"/>
        <v>0</v>
      </c>
      <c r="D57" s="19">
        <f t="shared" ca="1" si="5"/>
        <v>224.35221126224701</v>
      </c>
      <c r="E57" s="18">
        <f t="shared" ca="1" si="6"/>
        <v>95.670578930496973</v>
      </c>
      <c r="F57" s="68" t="str">
        <f t="shared" ca="1" si="7"/>
        <v/>
      </c>
      <c r="G57" s="19">
        <f t="shared" ca="1" si="3"/>
        <v>2.5999999999999999E-2</v>
      </c>
      <c r="H57" s="20">
        <f t="shared" ca="1" si="10"/>
        <v>0.74999999999999967</v>
      </c>
      <c r="I57" s="19">
        <f t="shared" ca="1" si="8"/>
        <v>0.24252491758880981</v>
      </c>
    </row>
    <row r="58" spans="1:9" x14ac:dyDescent="0.2">
      <c r="A58" s="17">
        <f t="shared" ca="1" si="0"/>
        <v>55</v>
      </c>
      <c r="B58" s="18">
        <f t="shared" ca="1" si="1"/>
        <v>0</v>
      </c>
      <c r="C58" s="18">
        <f t="shared" ca="1" si="2"/>
        <v>0</v>
      </c>
      <c r="D58" s="19">
        <f t="shared" ca="1" si="5"/>
        <v>228.50688184117752</v>
      </c>
      <c r="E58" s="18">
        <f t="shared" ca="1" si="6"/>
        <v>95.670578930496973</v>
      </c>
      <c r="F58" s="68" t="str">
        <f t="shared" ca="1" si="7"/>
        <v/>
      </c>
      <c r="G58" s="19">
        <f t="shared" ca="1" si="3"/>
        <v>2.5999999999999999E-2</v>
      </c>
      <c r="H58" s="20">
        <f t="shared" ca="1" si="10"/>
        <v>0.75342465753424626</v>
      </c>
      <c r="I58" s="19">
        <f t="shared" ca="1" si="8"/>
        <v>0.24252491758880981</v>
      </c>
    </row>
    <row r="59" spans="1:9" x14ac:dyDescent="0.2">
      <c r="A59" s="17">
        <f t="shared" ca="1" si="0"/>
        <v>56</v>
      </c>
      <c r="B59" s="18">
        <f t="shared" ca="1" si="1"/>
        <v>0</v>
      </c>
      <c r="C59" s="18">
        <f t="shared" ca="1" si="2"/>
        <v>0</v>
      </c>
      <c r="D59" s="19">
        <f t="shared" ca="1" si="5"/>
        <v>232.66155242010802</v>
      </c>
      <c r="E59" s="18">
        <f t="shared" ca="1" si="6"/>
        <v>95.670578930496973</v>
      </c>
      <c r="F59" s="68" t="str">
        <f t="shared" ca="1" si="7"/>
        <v/>
      </c>
      <c r="G59" s="19">
        <f t="shared" ca="1" si="3"/>
        <v>2.5999999999999999E-2</v>
      </c>
      <c r="H59" s="20">
        <f t="shared" ca="1" si="10"/>
        <v>0.75675675675675647</v>
      </c>
      <c r="I59" s="19">
        <f t="shared" ca="1" si="8"/>
        <v>0.24252491758880981</v>
      </c>
    </row>
    <row r="60" spans="1:9" x14ac:dyDescent="0.2">
      <c r="A60" s="17">
        <f t="shared" ca="1" si="0"/>
        <v>57</v>
      </c>
      <c r="B60" s="18">
        <f t="shared" ca="1" si="1"/>
        <v>0</v>
      </c>
      <c r="C60" s="18">
        <f t="shared" ca="1" si="2"/>
        <v>0</v>
      </c>
      <c r="D60" s="19">
        <f t="shared" ca="1" si="5"/>
        <v>236.81622299903853</v>
      </c>
      <c r="E60" s="18">
        <f t="shared" ca="1" si="6"/>
        <v>95.670578930496973</v>
      </c>
      <c r="F60" s="68" t="str">
        <f t="shared" ca="1" si="7"/>
        <v/>
      </c>
      <c r="G60" s="19">
        <f t="shared" ca="1" si="3"/>
        <v>2.5999999999999999E-2</v>
      </c>
      <c r="H60" s="20">
        <f t="shared" ca="1" si="10"/>
        <v>0.75999999999999979</v>
      </c>
      <c r="I60" s="19">
        <f t="shared" ca="1" si="8"/>
        <v>0.24252491758880981</v>
      </c>
    </row>
    <row r="61" spans="1:9" x14ac:dyDescent="0.2">
      <c r="A61" s="17">
        <f t="shared" ca="1" si="0"/>
        <v>58</v>
      </c>
      <c r="B61" s="18">
        <f t="shared" ca="1" si="1"/>
        <v>0</v>
      </c>
      <c r="C61" s="18">
        <f t="shared" ca="1" si="2"/>
        <v>0</v>
      </c>
      <c r="D61" s="19">
        <f t="shared" ca="1" si="5"/>
        <v>240.97089357796904</v>
      </c>
      <c r="E61" s="18">
        <f t="shared" ca="1" si="6"/>
        <v>95.670578930496973</v>
      </c>
      <c r="F61" s="68" t="str">
        <f t="shared" ca="1" si="7"/>
        <v/>
      </c>
      <c r="G61" s="19">
        <f t="shared" ca="1" si="3"/>
        <v>2.5999999999999999E-2</v>
      </c>
      <c r="H61" s="20">
        <f t="shared" ca="1" si="10"/>
        <v>0.76315789473684181</v>
      </c>
      <c r="I61" s="19">
        <f t="shared" ca="1" si="8"/>
        <v>0.24252491758880981</v>
      </c>
    </row>
    <row r="62" spans="1:9" x14ac:dyDescent="0.2">
      <c r="A62" s="17">
        <f t="shared" ca="1" si="0"/>
        <v>59</v>
      </c>
      <c r="B62" s="18">
        <f t="shared" ca="1" si="1"/>
        <v>0</v>
      </c>
      <c r="C62" s="18">
        <f t="shared" ca="1" si="2"/>
        <v>0</v>
      </c>
      <c r="D62" s="19">
        <f t="shared" ca="1" si="5"/>
        <v>245.12556415689954</v>
      </c>
      <c r="E62" s="18">
        <f t="shared" ca="1" si="6"/>
        <v>95.670578930496973</v>
      </c>
      <c r="F62" s="68" t="str">
        <f t="shared" ca="1" si="7"/>
        <v/>
      </c>
      <c r="G62" s="19">
        <f t="shared" ca="1" si="3"/>
        <v>2.5999999999999999E-2</v>
      </c>
      <c r="H62" s="20">
        <f t="shared" ca="1" si="10"/>
        <v>0.76623376623376593</v>
      </c>
      <c r="I62" s="19">
        <f t="shared" ca="1" si="8"/>
        <v>0.24252491758880981</v>
      </c>
    </row>
    <row r="63" spans="1:9" x14ac:dyDescent="0.2">
      <c r="A63" s="17">
        <f t="shared" ca="1" si="0"/>
        <v>60</v>
      </c>
      <c r="B63" s="18">
        <f t="shared" ca="1" si="1"/>
        <v>0</v>
      </c>
      <c r="C63" s="18">
        <f t="shared" ca="1" si="2"/>
        <v>0</v>
      </c>
      <c r="D63" s="19">
        <f t="shared" ca="1" si="5"/>
        <v>249.28023473583005</v>
      </c>
      <c r="E63" s="18">
        <f t="shared" ca="1" si="6"/>
        <v>95.670578930496973</v>
      </c>
      <c r="F63" s="68" t="str">
        <f t="shared" ca="1" si="7"/>
        <v/>
      </c>
      <c r="G63" s="19">
        <f t="shared" ca="1" si="3"/>
        <v>2.5999999999999999E-2</v>
      </c>
      <c r="H63" s="20">
        <f t="shared" ca="1" si="10"/>
        <v>0.76923076923076894</v>
      </c>
      <c r="I63" s="19">
        <f t="shared" ca="1" si="8"/>
        <v>0.24252491758880981</v>
      </c>
    </row>
    <row r="64" spans="1:9" x14ac:dyDescent="0.2">
      <c r="A64" s="17">
        <f t="shared" ca="1" si="0"/>
        <v>61</v>
      </c>
      <c r="B64" s="18">
        <f t="shared" ca="1" si="1"/>
        <v>0</v>
      </c>
      <c r="C64" s="18">
        <f t="shared" ca="1" si="2"/>
        <v>0</v>
      </c>
      <c r="D64" s="19">
        <f t="shared" ca="1" si="5"/>
        <v>253.43490531476056</v>
      </c>
      <c r="E64" s="18">
        <f t="shared" ca="1" si="6"/>
        <v>95.670578930496973</v>
      </c>
      <c r="F64" s="68" t="str">
        <f t="shared" ca="1" si="7"/>
        <v/>
      </c>
      <c r="G64" s="19">
        <f t="shared" ca="1" si="3"/>
        <v>2.5999999999999999E-2</v>
      </c>
      <c r="H64" s="20">
        <f t="shared" ca="1" si="10"/>
        <v>0.772151898734177</v>
      </c>
      <c r="I64" s="19">
        <f t="shared" ca="1" si="8"/>
        <v>0.24252491758880981</v>
      </c>
    </row>
    <row r="65" spans="1:9" x14ac:dyDescent="0.2">
      <c r="A65" s="17">
        <f t="shared" ca="1" si="0"/>
        <v>62</v>
      </c>
      <c r="B65" s="18">
        <f t="shared" ca="1" si="1"/>
        <v>0</v>
      </c>
      <c r="C65" s="18">
        <f t="shared" ca="1" si="2"/>
        <v>0</v>
      </c>
      <c r="D65" s="19">
        <f t="shared" ca="1" si="5"/>
        <v>257.58957589369106</v>
      </c>
      <c r="E65" s="18">
        <f t="shared" ca="1" si="6"/>
        <v>95.670578930496973</v>
      </c>
      <c r="F65" s="68" t="str">
        <f t="shared" ca="1" si="7"/>
        <v/>
      </c>
      <c r="G65" s="19">
        <f t="shared" ca="1" si="3"/>
        <v>2.5999999999999999E-2</v>
      </c>
      <c r="H65" s="20">
        <f t="shared" ca="1" si="10"/>
        <v>0.7749999999999998</v>
      </c>
      <c r="I65" s="19">
        <f t="shared" ca="1" si="8"/>
        <v>0.24252491758880981</v>
      </c>
    </row>
    <row r="66" spans="1:9" x14ac:dyDescent="0.2">
      <c r="A66" s="17">
        <f t="shared" ca="1" si="0"/>
        <v>63</v>
      </c>
      <c r="B66" s="18">
        <f t="shared" ca="1" si="1"/>
        <v>0</v>
      </c>
      <c r="C66" s="18">
        <f t="shared" ca="1" si="2"/>
        <v>0</v>
      </c>
      <c r="D66" s="19">
        <f t="shared" ca="1" si="5"/>
        <v>261.74424647262157</v>
      </c>
      <c r="E66" s="18">
        <f t="shared" ca="1" si="6"/>
        <v>95.670578930496973</v>
      </c>
      <c r="F66" s="68" t="str">
        <f t="shared" ca="1" si="7"/>
        <v/>
      </c>
      <c r="G66" s="19">
        <f t="shared" ca="1" si="3"/>
        <v>2.5999999999999999E-2</v>
      </c>
      <c r="H66" s="20">
        <f t="shared" ca="1" si="10"/>
        <v>0.77777612082878878</v>
      </c>
      <c r="I66" s="19">
        <f t="shared" ca="1" si="8"/>
        <v>0.24252491758880981</v>
      </c>
    </row>
    <row r="67" spans="1:9" x14ac:dyDescent="0.2">
      <c r="A67" s="17">
        <f t="shared" ca="1" si="0"/>
        <v>64</v>
      </c>
      <c r="B67" s="18">
        <f t="shared" ca="1" si="1"/>
        <v>0</v>
      </c>
      <c r="C67" s="18">
        <f t="shared" ca="1" si="2"/>
        <v>0</v>
      </c>
      <c r="D67" s="19">
        <f t="shared" ca="1" si="5"/>
        <v>265.89891705155208</v>
      </c>
      <c r="E67" s="18">
        <f t="shared" ca="1" si="6"/>
        <v>95.670578930496973</v>
      </c>
      <c r="F67" s="68" t="str">
        <f t="shared" ca="1" si="7"/>
        <v/>
      </c>
      <c r="G67" s="19">
        <f t="shared" ca="1" si="3"/>
        <v>2.5999999999999999E-2</v>
      </c>
      <c r="H67" s="20">
        <f t="shared" ca="1" si="10"/>
        <v>0.78048222557888014</v>
      </c>
      <c r="I67" s="19">
        <f t="shared" ca="1" si="8"/>
        <v>0.24252491758880981</v>
      </c>
    </row>
    <row r="68" spans="1:9" x14ac:dyDescent="0.2">
      <c r="A68" s="17">
        <f t="shared" ref="A68:A94" ca="1" si="11">INDIRECT(CONCATENATE("'",$M$1,"'!A",ROW()+2))</f>
        <v>65</v>
      </c>
      <c r="B68" s="18">
        <f t="shared" ref="B68:B94" ca="1" si="12">INDIRECT(CONCATENATE("'",$M$1,"'!D",ROW()+2))/10</f>
        <v>0</v>
      </c>
      <c r="C68" s="18">
        <f t="shared" ref="C68:C94" ca="1" si="13">INDIRECT(CONCATENATE("'",$M$1,"'!E",ROW()+2))/10</f>
        <v>0</v>
      </c>
      <c r="D68" s="19">
        <f t="shared" ca="1" si="5"/>
        <v>270.05358763048258</v>
      </c>
      <c r="E68" s="18">
        <f t="shared" ca="1" si="6"/>
        <v>95.670578930496973</v>
      </c>
      <c r="F68" s="68" t="str">
        <f t="shared" ca="1" si="7"/>
        <v/>
      </c>
      <c r="G68" s="19">
        <f t="shared" ref="G68:G94" ca="1" si="14">INDIRECT(CONCATENATE("'",$M$1,"'!x",ROW()+2))</f>
        <v>2.5999999999999999E-2</v>
      </c>
      <c r="H68" s="20">
        <f t="shared" ca="1" si="10"/>
        <v>0.78312244137024112</v>
      </c>
      <c r="I68" s="19">
        <f t="shared" ca="1" si="8"/>
        <v>0.24252491758880981</v>
      </c>
    </row>
    <row r="69" spans="1:9" x14ac:dyDescent="0.2">
      <c r="A69" s="17">
        <f t="shared" ca="1" si="11"/>
        <v>66</v>
      </c>
      <c r="B69" s="18">
        <f t="shared" ca="1" si="12"/>
        <v>0</v>
      </c>
      <c r="C69" s="18">
        <f t="shared" ca="1" si="13"/>
        <v>0</v>
      </c>
      <c r="D69" s="19">
        <f t="shared" ref="D69:D94" ca="1" si="15">D68+(INDIRECT(CONCATENATE("'",$M$1,"'!R",ROW()+2))+INDIRECT(CONCATENATE("'",$M$1,"'!T",ROW()+2)))/1000</f>
        <v>274.20825820941309</v>
      </c>
      <c r="E69" s="18">
        <f t="shared" ref="E69:E94" ca="1" si="16">INDIRECT(CONCATENATE("'",$M$1,"'!t",ROW()+2))</f>
        <v>95.670578930496973</v>
      </c>
      <c r="F69" s="68" t="str">
        <f t="shared" ref="F69:F94" ca="1" si="17">IF(INDIRECT(CONCATENATE("'",$M$1,"'!m",ROW()+2))="","",INDIRECT(CONCATENATE("'",$M$1,"'!m",ROW()+2)))</f>
        <v/>
      </c>
      <c r="G69" s="19">
        <f t="shared" ca="1" si="14"/>
        <v>2.5999999999999999E-2</v>
      </c>
      <c r="H69" s="20">
        <f t="shared" ca="1" si="10"/>
        <v>0.78569976567517796</v>
      </c>
      <c r="I69" s="19">
        <f t="shared" ref="I69:I94" ca="1" si="18">INDIRECT(CONCATENATE("'",$M$1,"'!y",ROW()+2))</f>
        <v>0.24252491758880981</v>
      </c>
    </row>
    <row r="70" spans="1:9" x14ac:dyDescent="0.2">
      <c r="A70" s="17">
        <f t="shared" ca="1" si="11"/>
        <v>67</v>
      </c>
      <c r="B70" s="18">
        <f t="shared" ca="1" si="12"/>
        <v>0</v>
      </c>
      <c r="C70" s="18">
        <f t="shared" ca="1" si="13"/>
        <v>0</v>
      </c>
      <c r="D70" s="19">
        <f t="shared" ca="1" si="15"/>
        <v>278.36292878834359</v>
      </c>
      <c r="E70" s="18">
        <f t="shared" ca="1" si="16"/>
        <v>95.670578930496973</v>
      </c>
      <c r="F70" s="68" t="str">
        <f t="shared" ca="1" si="17"/>
        <v/>
      </c>
      <c r="G70" s="19">
        <f t="shared" ca="1" si="14"/>
        <v>2.5999999999999999E-2</v>
      </c>
      <c r="H70" s="20">
        <f t="shared" ca="1" si="10"/>
        <v>0.78821621810213227</v>
      </c>
      <c r="I70" s="19">
        <f t="shared" ca="1" si="18"/>
        <v>0.24252491758880981</v>
      </c>
    </row>
    <row r="71" spans="1:9" x14ac:dyDescent="0.2">
      <c r="A71" s="17">
        <f t="shared" ca="1" si="11"/>
        <v>68</v>
      </c>
      <c r="B71" s="18">
        <f t="shared" ca="1" si="12"/>
        <v>0</v>
      </c>
      <c r="C71" s="18">
        <f t="shared" ca="1" si="13"/>
        <v>0</v>
      </c>
      <c r="D71" s="19">
        <f t="shared" ca="1" si="15"/>
        <v>282.5175993672741</v>
      </c>
      <c r="E71" s="18">
        <f t="shared" ca="1" si="16"/>
        <v>95.670578930496973</v>
      </c>
      <c r="F71" s="68" t="str">
        <f t="shared" ca="1" si="17"/>
        <v/>
      </c>
      <c r="G71" s="19">
        <f t="shared" ca="1" si="14"/>
        <v>2.5999999999999999E-2</v>
      </c>
      <c r="H71" s="20">
        <f t="shared" ca="1" si="10"/>
        <v>0.79067708889207566</v>
      </c>
      <c r="I71" s="19">
        <f t="shared" ca="1" si="18"/>
        <v>0.24252491758880981</v>
      </c>
    </row>
    <row r="72" spans="1:9" x14ac:dyDescent="0.2">
      <c r="A72" s="17">
        <f t="shared" ca="1" si="11"/>
        <v>69</v>
      </c>
      <c r="B72" s="18">
        <f t="shared" ca="1" si="12"/>
        <v>0</v>
      </c>
      <c r="C72" s="18">
        <f t="shared" ca="1" si="13"/>
        <v>0</v>
      </c>
      <c r="D72" s="19">
        <f t="shared" ca="1" si="15"/>
        <v>286.67226994620461</v>
      </c>
      <c r="E72" s="18">
        <f t="shared" ca="1" si="16"/>
        <v>95.670578930496973</v>
      </c>
      <c r="F72" s="68" t="str">
        <f t="shared" ca="1" si="17"/>
        <v/>
      </c>
      <c r="G72" s="19">
        <f t="shared" ca="1" si="14"/>
        <v>2.5999999999999999E-2</v>
      </c>
      <c r="H72" s="20">
        <f t="shared" ca="1" si="10"/>
        <v>0.79308639932748626</v>
      </c>
      <c r="I72" s="19">
        <f t="shared" ca="1" si="18"/>
        <v>0.24252491758880981</v>
      </c>
    </row>
    <row r="73" spans="1:9" x14ac:dyDescent="0.2">
      <c r="A73" s="17">
        <f t="shared" ca="1" si="11"/>
        <v>70</v>
      </c>
      <c r="B73" s="18">
        <f t="shared" ca="1" si="12"/>
        <v>0</v>
      </c>
      <c r="C73" s="18">
        <f t="shared" ca="1" si="13"/>
        <v>0</v>
      </c>
      <c r="D73" s="19">
        <f t="shared" ca="1" si="15"/>
        <v>290.82694052513511</v>
      </c>
      <c r="E73" s="18">
        <f t="shared" ca="1" si="16"/>
        <v>95.670578930496973</v>
      </c>
      <c r="F73" s="68" t="str">
        <f t="shared" ca="1" si="17"/>
        <v/>
      </c>
      <c r="G73" s="19">
        <f t="shared" ca="1" si="14"/>
        <v>2.5999999999999999E-2</v>
      </c>
      <c r="H73" s="20">
        <f t="shared" ca="1" si="10"/>
        <v>0.79544077879978914</v>
      </c>
      <c r="I73" s="19">
        <f t="shared" ca="1" si="18"/>
        <v>0.24252491758880981</v>
      </c>
    </row>
    <row r="74" spans="1:9" x14ac:dyDescent="0.2">
      <c r="A74" s="17">
        <f t="shared" ca="1" si="11"/>
        <v>71</v>
      </c>
      <c r="B74" s="18">
        <f t="shared" ca="1" si="12"/>
        <v>0</v>
      </c>
      <c r="C74" s="18">
        <f t="shared" ca="1" si="13"/>
        <v>0</v>
      </c>
      <c r="D74" s="19">
        <f t="shared" ca="1" si="15"/>
        <v>294.98161110406562</v>
      </c>
      <c r="E74" s="18">
        <f t="shared" ca="1" si="16"/>
        <v>95.670578930496973</v>
      </c>
      <c r="F74" s="68" t="str">
        <f t="shared" ca="1" si="17"/>
        <v/>
      </c>
      <c r="G74" s="19">
        <f t="shared" ca="1" si="14"/>
        <v>2.5999999999999999E-2</v>
      </c>
      <c r="H74" s="20">
        <f t="shared" ca="1" si="10"/>
        <v>0.79773395084754417</v>
      </c>
      <c r="I74" s="19">
        <f t="shared" ca="1" si="18"/>
        <v>0.24252491758880981</v>
      </c>
    </row>
    <row r="75" spans="1:9" x14ac:dyDescent="0.2">
      <c r="A75" s="17">
        <f t="shared" ca="1" si="11"/>
        <v>72</v>
      </c>
      <c r="B75" s="18">
        <f t="shared" ca="1" si="12"/>
        <v>0</v>
      </c>
      <c r="C75" s="18">
        <f t="shared" ca="1" si="13"/>
        <v>0</v>
      </c>
      <c r="D75" s="19">
        <f t="shared" ca="1" si="15"/>
        <v>299.13628168299613</v>
      </c>
      <c r="E75" s="18">
        <f t="shared" ca="1" si="16"/>
        <v>95.670578930496973</v>
      </c>
      <c r="F75" s="68" t="str">
        <f t="shared" ca="1" si="17"/>
        <v/>
      </c>
      <c r="G75" s="19">
        <f t="shared" ca="1" si="14"/>
        <v>2.5999999999999999E-2</v>
      </c>
      <c r="H75" s="20">
        <f t="shared" ca="1" si="10"/>
        <v>0.79997613543437873</v>
      </c>
      <c r="I75" s="19">
        <f t="shared" ca="1" si="18"/>
        <v>0.24252491758880981</v>
      </c>
    </row>
    <row r="76" spans="1:9" x14ac:dyDescent="0.2">
      <c r="A76" s="17">
        <f t="shared" ca="1" si="11"/>
        <v>73</v>
      </c>
      <c r="B76" s="18">
        <f t="shared" ca="1" si="12"/>
        <v>0</v>
      </c>
      <c r="C76" s="18">
        <f t="shared" ca="1" si="13"/>
        <v>0</v>
      </c>
      <c r="D76" s="19">
        <f t="shared" ca="1" si="15"/>
        <v>303.29095226192663</v>
      </c>
      <c r="E76" s="18">
        <f t="shared" ca="1" si="16"/>
        <v>95.670578930496973</v>
      </c>
      <c r="F76" s="68" t="str">
        <f t="shared" ca="1" si="17"/>
        <v/>
      </c>
      <c r="G76" s="19">
        <f t="shared" ca="1" si="14"/>
        <v>2.5999999999999999E-2</v>
      </c>
      <c r="H76" s="20">
        <f t="shared" ca="1" si="10"/>
        <v>0.80217407260906615</v>
      </c>
      <c r="I76" s="19">
        <f t="shared" ca="1" si="18"/>
        <v>0.24252491758880981</v>
      </c>
    </row>
    <row r="77" spans="1:9" x14ac:dyDescent="0.2">
      <c r="A77" s="17">
        <f t="shared" ca="1" si="11"/>
        <v>74</v>
      </c>
      <c r="B77" s="18">
        <f t="shared" ca="1" si="12"/>
        <v>0</v>
      </c>
      <c r="C77" s="18">
        <f t="shared" ca="1" si="13"/>
        <v>0</v>
      </c>
      <c r="D77" s="19">
        <f t="shared" ca="1" si="15"/>
        <v>307.44562284085714</v>
      </c>
      <c r="E77" s="18">
        <f t="shared" ca="1" si="16"/>
        <v>95.670578930496973</v>
      </c>
      <c r="F77" s="68" t="str">
        <f t="shared" ca="1" si="17"/>
        <v/>
      </c>
      <c r="G77" s="19">
        <f t="shared" ca="1" si="14"/>
        <v>2.5999999999999999E-2</v>
      </c>
      <c r="H77" s="20">
        <f ca="1">D77/MAX(D77:D94)</f>
        <v>0.81316275853521769</v>
      </c>
      <c r="I77" s="19">
        <f t="shared" ca="1" si="18"/>
        <v>0.24252491758880981</v>
      </c>
    </row>
    <row r="78" spans="1:9" x14ac:dyDescent="0.2">
      <c r="A78" s="17">
        <f t="shared" ca="1" si="11"/>
        <v>75</v>
      </c>
      <c r="B78" s="18">
        <f t="shared" ca="1" si="12"/>
        <v>0</v>
      </c>
      <c r="C78" s="18">
        <f t="shared" ca="1" si="13"/>
        <v>0</v>
      </c>
      <c r="D78" s="19">
        <f t="shared" ca="1" si="15"/>
        <v>311.60029341978765</v>
      </c>
      <c r="E78" s="18">
        <f t="shared" ca="1" si="16"/>
        <v>95.670578930496973</v>
      </c>
      <c r="F78" s="68" t="str">
        <f t="shared" ca="1" si="17"/>
        <v/>
      </c>
      <c r="G78" s="19">
        <f t="shared" ca="1" si="14"/>
        <v>2.5999999999999999E-2</v>
      </c>
      <c r="H78" s="20">
        <f ca="1">D78/MAX(D78:D94)</f>
        <v>0.82415144446136934</v>
      </c>
      <c r="I78" s="19">
        <f t="shared" ca="1" si="18"/>
        <v>0.24252491758880981</v>
      </c>
    </row>
    <row r="79" spans="1:9" x14ac:dyDescent="0.2">
      <c r="A79" s="17">
        <f t="shared" ca="1" si="11"/>
        <v>76</v>
      </c>
      <c r="B79" s="18">
        <f t="shared" ca="1" si="12"/>
        <v>0</v>
      </c>
      <c r="C79" s="18">
        <f t="shared" ca="1" si="13"/>
        <v>0</v>
      </c>
      <c r="D79" s="19">
        <f t="shared" ca="1" si="15"/>
        <v>315.75496399871815</v>
      </c>
      <c r="E79" s="18">
        <f t="shared" ca="1" si="16"/>
        <v>95.670578930496973</v>
      </c>
      <c r="F79" s="68" t="str">
        <f t="shared" ca="1" si="17"/>
        <v/>
      </c>
      <c r="G79" s="19">
        <f t="shared" ca="1" si="14"/>
        <v>2.5999999999999999E-2</v>
      </c>
      <c r="H79" s="20">
        <f ca="1">D79/MAX(D79:D94)</f>
        <v>0.83514013038752088</v>
      </c>
      <c r="I79" s="19">
        <f t="shared" ca="1" si="18"/>
        <v>0.24252491758880981</v>
      </c>
    </row>
    <row r="80" spans="1:9" x14ac:dyDescent="0.2">
      <c r="A80" s="17">
        <f t="shared" ca="1" si="11"/>
        <v>77</v>
      </c>
      <c r="B80" s="18">
        <f t="shared" ca="1" si="12"/>
        <v>0</v>
      </c>
      <c r="C80" s="18">
        <f t="shared" ca="1" si="13"/>
        <v>0</v>
      </c>
      <c r="D80" s="19">
        <f t="shared" ca="1" si="15"/>
        <v>319.90963457764866</v>
      </c>
      <c r="E80" s="18">
        <f t="shared" ca="1" si="16"/>
        <v>95.670578930496973</v>
      </c>
      <c r="F80" s="68" t="str">
        <f t="shared" ca="1" si="17"/>
        <v/>
      </c>
      <c r="G80" s="19">
        <f t="shared" ca="1" si="14"/>
        <v>2.5999999999999999E-2</v>
      </c>
      <c r="H80" s="20">
        <f ca="1">D80/MAX(D80:D94)</f>
        <v>0.84612881631367254</v>
      </c>
      <c r="I80" s="19">
        <f t="shared" ca="1" si="18"/>
        <v>0.24252491758880981</v>
      </c>
    </row>
    <row r="81" spans="1:9" x14ac:dyDescent="0.2">
      <c r="A81" s="17">
        <f t="shared" ca="1" si="11"/>
        <v>78</v>
      </c>
      <c r="B81" s="18">
        <f t="shared" ca="1" si="12"/>
        <v>0</v>
      </c>
      <c r="C81" s="18">
        <f t="shared" ca="1" si="13"/>
        <v>0</v>
      </c>
      <c r="D81" s="19">
        <f t="shared" ca="1" si="15"/>
        <v>324.06430515657917</v>
      </c>
      <c r="E81" s="18">
        <f t="shared" ca="1" si="16"/>
        <v>95.670578930496973</v>
      </c>
      <c r="F81" s="68" t="str">
        <f t="shared" ca="1" si="17"/>
        <v/>
      </c>
      <c r="G81" s="19">
        <f t="shared" ca="1" si="14"/>
        <v>2.5999999999999999E-2</v>
      </c>
      <c r="H81" s="20">
        <f ca="1">D81/MAX(D81:D94)</f>
        <v>0.85711750223982408</v>
      </c>
      <c r="I81" s="19">
        <f t="shared" ca="1" si="18"/>
        <v>0.24252491758880981</v>
      </c>
    </row>
    <row r="82" spans="1:9" x14ac:dyDescent="0.2">
      <c r="A82" s="17">
        <f t="shared" ca="1" si="11"/>
        <v>79</v>
      </c>
      <c r="B82" s="18">
        <f t="shared" ca="1" si="12"/>
        <v>0</v>
      </c>
      <c r="C82" s="18">
        <f t="shared" ca="1" si="13"/>
        <v>0</v>
      </c>
      <c r="D82" s="19">
        <f t="shared" ca="1" si="15"/>
        <v>328.21897573550967</v>
      </c>
      <c r="E82" s="18">
        <f t="shared" ca="1" si="16"/>
        <v>95.670578930496973</v>
      </c>
      <c r="F82" s="68" t="str">
        <f t="shared" ca="1" si="17"/>
        <v/>
      </c>
      <c r="G82" s="19">
        <f t="shared" ca="1" si="14"/>
        <v>2.5999999999999999E-2</v>
      </c>
      <c r="H82" s="20">
        <f ca="1">D82/MAX(D82:D94)</f>
        <v>0.86810618816597573</v>
      </c>
      <c r="I82" s="19">
        <f t="shared" ca="1" si="18"/>
        <v>0.24252491758880981</v>
      </c>
    </row>
    <row r="83" spans="1:9" x14ac:dyDescent="0.2">
      <c r="A83" s="17">
        <f t="shared" ca="1" si="11"/>
        <v>80</v>
      </c>
      <c r="B83" s="18">
        <f t="shared" ca="1" si="12"/>
        <v>0</v>
      </c>
      <c r="C83" s="18">
        <f t="shared" ca="1" si="13"/>
        <v>0</v>
      </c>
      <c r="D83" s="19">
        <f t="shared" ca="1" si="15"/>
        <v>332.37364631444018</v>
      </c>
      <c r="E83" s="18">
        <f t="shared" ca="1" si="16"/>
        <v>95.670578930496973</v>
      </c>
      <c r="F83" s="68" t="str">
        <f t="shared" ca="1" si="17"/>
        <v/>
      </c>
      <c r="G83" s="19">
        <f t="shared" ca="1" si="14"/>
        <v>2.5999999999999999E-2</v>
      </c>
      <c r="H83" s="20">
        <f ca="1">D83/MAX(D83:D94)</f>
        <v>0.87909487409212728</v>
      </c>
      <c r="I83" s="19">
        <f t="shared" ca="1" si="18"/>
        <v>0.24252491758880981</v>
      </c>
    </row>
    <row r="84" spans="1:9" x14ac:dyDescent="0.2">
      <c r="A84" s="17">
        <f t="shared" ca="1" si="11"/>
        <v>81</v>
      </c>
      <c r="B84" s="18">
        <f t="shared" ca="1" si="12"/>
        <v>0</v>
      </c>
      <c r="C84" s="18">
        <f t="shared" ca="1" si="13"/>
        <v>0</v>
      </c>
      <c r="D84" s="19">
        <f t="shared" ca="1" si="15"/>
        <v>336.52903382236792</v>
      </c>
      <c r="E84" s="18">
        <f t="shared" ca="1" si="16"/>
        <v>96.387507927739918</v>
      </c>
      <c r="F84" s="68" t="str">
        <f t="shared" ca="1" si="17"/>
        <v/>
      </c>
      <c r="G84" s="19">
        <f t="shared" ca="1" si="14"/>
        <v>2.5999999999999999E-2</v>
      </c>
      <c r="H84" s="20">
        <f ca="1">D84/MAX(D84:D94)</f>
        <v>0.89008545622338886</v>
      </c>
      <c r="I84" s="19">
        <f t="shared" ca="1" si="18"/>
        <v>0.2443423325968207</v>
      </c>
    </row>
    <row r="85" spans="1:9" x14ac:dyDescent="0.2">
      <c r="A85" s="17">
        <f t="shared" ca="1" si="11"/>
        <v>82</v>
      </c>
      <c r="B85" s="18">
        <f t="shared" ca="1" si="12"/>
        <v>0</v>
      </c>
      <c r="C85" s="18">
        <f t="shared" ca="1" si="13"/>
        <v>0</v>
      </c>
      <c r="D85" s="19">
        <f t="shared" ca="1" si="15"/>
        <v>340.68542285423098</v>
      </c>
      <c r="E85" s="18">
        <f t="shared" ca="1" si="16"/>
        <v>97.389031863050121</v>
      </c>
      <c r="F85" s="68" t="str">
        <f t="shared" ca="1" si="17"/>
        <v/>
      </c>
      <c r="G85" s="19">
        <f t="shared" ca="1" si="14"/>
        <v>2.5999999999999999E-2</v>
      </c>
      <c r="H85" s="20">
        <f ca="1">D85/MAX(D85:D94)</f>
        <v>0.90107868728475538</v>
      </c>
      <c r="I85" s="19">
        <f t="shared" ca="1" si="18"/>
        <v>0.24688119577283207</v>
      </c>
    </row>
    <row r="86" spans="1:9" x14ac:dyDescent="0.2">
      <c r="A86" s="17">
        <f t="shared" ca="1" si="11"/>
        <v>83</v>
      </c>
      <c r="B86" s="18">
        <f t="shared" ca="1" si="12"/>
        <v>0</v>
      </c>
      <c r="C86" s="18">
        <f t="shared" ca="1" si="13"/>
        <v>0</v>
      </c>
      <c r="D86" s="19">
        <f t="shared" ca="1" si="15"/>
        <v>344.84210049959205</v>
      </c>
      <c r="E86" s="18">
        <f t="shared" ca="1" si="16"/>
        <v>97.677645361067448</v>
      </c>
      <c r="F86" s="68" t="str">
        <f t="shared" ca="1" si="17"/>
        <v/>
      </c>
      <c r="G86" s="19">
        <f t="shared" ca="1" si="14"/>
        <v>2.5999999999999999E-2</v>
      </c>
      <c r="H86" s="20">
        <f ca="1">D86/MAX(D86:D94)</f>
        <v>0.91207268169980382</v>
      </c>
      <c r="I86" s="19">
        <f t="shared" ca="1" si="18"/>
        <v>0.24761283099030598</v>
      </c>
    </row>
    <row r="87" spans="1:9" x14ac:dyDescent="0.2">
      <c r="A87" s="17">
        <f t="shared" ca="1" si="11"/>
        <v>84</v>
      </c>
      <c r="B87" s="18">
        <f t="shared" ca="1" si="12"/>
        <v>0</v>
      </c>
      <c r="C87" s="18">
        <f t="shared" ca="1" si="13"/>
        <v>0</v>
      </c>
      <c r="D87" s="19">
        <f t="shared" ca="1" si="15"/>
        <v>348.99877814495312</v>
      </c>
      <c r="E87" s="18">
        <f t="shared" ca="1" si="16"/>
        <v>97.677645361067448</v>
      </c>
      <c r="F87" s="68" t="str">
        <f t="shared" ca="1" si="17"/>
        <v/>
      </c>
      <c r="G87" s="19">
        <f t="shared" ca="1" si="14"/>
        <v>2.5999999999999999E-2</v>
      </c>
      <c r="H87" s="20">
        <f ca="1">D87/MAX(D87:D94)</f>
        <v>0.92306667611485238</v>
      </c>
      <c r="I87" s="19">
        <f t="shared" ca="1" si="18"/>
        <v>0.24761283099030598</v>
      </c>
    </row>
    <row r="88" spans="1:9" x14ac:dyDescent="0.2">
      <c r="A88" s="17">
        <f t="shared" ca="1" si="11"/>
        <v>85</v>
      </c>
      <c r="B88" s="18">
        <f t="shared" ca="1" si="12"/>
        <v>0</v>
      </c>
      <c r="C88" s="18">
        <f t="shared" ca="1" si="13"/>
        <v>0</v>
      </c>
      <c r="D88" s="19">
        <f t="shared" ca="1" si="15"/>
        <v>353.15554589651316</v>
      </c>
      <c r="E88" s="18">
        <f t="shared" ca="1" si="16"/>
        <v>97.767751560026909</v>
      </c>
      <c r="F88" s="68" t="str">
        <f t="shared" ca="1" si="17"/>
        <v/>
      </c>
      <c r="G88" s="19">
        <f t="shared" ca="1" si="14"/>
        <v>2.5999999999999999E-2</v>
      </c>
      <c r="H88" s="20">
        <f ca="1">D88/MAX(D88:D94)</f>
        <v>0.93406090885173687</v>
      </c>
      <c r="I88" s="19">
        <f t="shared" ca="1" si="18"/>
        <v>0.24784125020466821</v>
      </c>
    </row>
    <row r="89" spans="1:9" x14ac:dyDescent="0.2">
      <c r="A89" s="17">
        <f t="shared" ca="1" si="11"/>
        <v>86</v>
      </c>
      <c r="B89" s="18">
        <f t="shared" ca="1" si="12"/>
        <v>0</v>
      </c>
      <c r="C89" s="18">
        <f t="shared" ca="1" si="13"/>
        <v>0</v>
      </c>
      <c r="D89" s="19">
        <f t="shared" ca="1" si="15"/>
        <v>357.31097224930045</v>
      </c>
      <c r="E89" s="18">
        <f t="shared" ca="1" si="16"/>
        <v>96.426352787314045</v>
      </c>
      <c r="F89" s="68" t="str">
        <f t="shared" ca="1" si="17"/>
        <v/>
      </c>
      <c r="G89" s="19">
        <f t="shared" ca="1" si="14"/>
        <v>2.5999999999999999E-2</v>
      </c>
      <c r="H89" s="20">
        <f ca="1">D89/MAX(D89:D94)</f>
        <v>0.94505159372374603</v>
      </c>
      <c r="I89" s="19">
        <f t="shared" ca="1" si="18"/>
        <v>0.24444080431584111</v>
      </c>
    </row>
    <row r="90" spans="1:9" x14ac:dyDescent="0.2">
      <c r="A90" s="17">
        <f t="shared" ca="1" si="11"/>
        <v>87</v>
      </c>
      <c r="B90" s="18">
        <f t="shared" ca="1" si="12"/>
        <v>0</v>
      </c>
      <c r="C90" s="18">
        <f t="shared" ca="1" si="13"/>
        <v>0</v>
      </c>
      <c r="D90" s="19">
        <f t="shared" ca="1" si="15"/>
        <v>361.46411058025228</v>
      </c>
      <c r="E90" s="18">
        <f t="shared" ca="1" si="16"/>
        <v>94.138330951835528</v>
      </c>
      <c r="F90" s="68" t="str">
        <f t="shared" ca="1" si="17"/>
        <v/>
      </c>
      <c r="G90" s="19">
        <f t="shared" ca="1" si="14"/>
        <v>2.5999999999999999E-2</v>
      </c>
      <c r="H90" s="20">
        <f ca="1">D90/MAX(D90:D94)</f>
        <v>0.95603622700806268</v>
      </c>
      <c r="I90" s="19">
        <f t="shared" ca="1" si="18"/>
        <v>0.23864066896290306</v>
      </c>
    </row>
    <row r="91" spans="1:9" x14ac:dyDescent="0.2">
      <c r="A91" s="17">
        <f t="shared" ca="1" si="11"/>
        <v>88</v>
      </c>
      <c r="B91" s="18">
        <f t="shared" ca="1" si="12"/>
        <v>0</v>
      </c>
      <c r="C91" s="18">
        <f t="shared" ca="1" si="13"/>
        <v>0</v>
      </c>
      <c r="D91" s="19">
        <f t="shared" ca="1" si="15"/>
        <v>365.61733855781574</v>
      </c>
      <c r="E91" s="18">
        <f t="shared" ca="1" si="16"/>
        <v>94.227977563488906</v>
      </c>
      <c r="F91" s="68" t="str">
        <f t="shared" ca="1" si="17"/>
        <v>F</v>
      </c>
      <c r="G91" s="19">
        <f t="shared" ca="1" si="14"/>
        <v>2.5999999999999999E-2</v>
      </c>
      <c r="H91" s="20">
        <f ca="1">D91/MAX(D91:D94)</f>
        <v>0.96702109739865305</v>
      </c>
      <c r="I91" s="19">
        <f t="shared" ca="1" si="18"/>
        <v>0.23886792312344438</v>
      </c>
    </row>
    <row r="92" spans="1:9" x14ac:dyDescent="0.2">
      <c r="A92" s="17">
        <f t="shared" ca="1" si="11"/>
        <v>89</v>
      </c>
      <c r="B92" s="18">
        <f t="shared" ca="1" si="12"/>
        <v>0</v>
      </c>
      <c r="C92" s="18">
        <f t="shared" ca="1" si="13"/>
        <v>0</v>
      </c>
      <c r="D92" s="19">
        <f t="shared" ca="1" si="15"/>
        <v>369.77442265139331</v>
      </c>
      <c r="E92" s="18">
        <f t="shared" ca="1" si="16"/>
        <v>98.084093577541879</v>
      </c>
      <c r="F92" s="68" t="str">
        <f t="shared" ca="1" si="17"/>
        <v/>
      </c>
      <c r="G92" s="19">
        <f t="shared" ca="1" si="14"/>
        <v>2.5999999999999999E-2</v>
      </c>
      <c r="H92" s="20">
        <f ca="1">D92/MAX(D92:D94)</f>
        <v>0.97801616682836545</v>
      </c>
      <c r="I92" s="19">
        <f t="shared" ca="1" si="18"/>
        <v>0.24864317721906865</v>
      </c>
    </row>
    <row r="93" spans="1:9" x14ac:dyDescent="0.2">
      <c r="A93" s="17">
        <f t="shared" ca="1" si="11"/>
        <v>90</v>
      </c>
      <c r="B93" s="18">
        <f t="shared" ca="1" si="12"/>
        <v>0</v>
      </c>
      <c r="C93" s="18">
        <f t="shared" ca="1" si="13"/>
        <v>0</v>
      </c>
      <c r="D93" s="19">
        <f t="shared" ca="1" si="15"/>
        <v>373.93150674497087</v>
      </c>
      <c r="E93" s="18">
        <f t="shared" ca="1" si="16"/>
        <v>98.084093577541879</v>
      </c>
      <c r="F93" s="68" t="str">
        <f t="shared" ca="1" si="17"/>
        <v/>
      </c>
      <c r="G93" s="19">
        <f t="shared" ca="1" si="14"/>
        <v>2.5999999999999999E-2</v>
      </c>
      <c r="H93" s="20">
        <f ca="1">D93/MAX(D93:D94)</f>
        <v>0.98901123625807796</v>
      </c>
      <c r="I93" s="19">
        <f t="shared" ca="1" si="18"/>
        <v>0.24864317721906865</v>
      </c>
    </row>
    <row r="94" spans="1:9" x14ac:dyDescent="0.2">
      <c r="A94" s="17">
        <f t="shared" ca="1" si="11"/>
        <v>91</v>
      </c>
      <c r="B94" s="18">
        <f t="shared" ca="1" si="12"/>
        <v>0</v>
      </c>
      <c r="C94" s="18">
        <f t="shared" ca="1" si="13"/>
        <v>0</v>
      </c>
      <c r="D94" s="19">
        <f t="shared" ca="1" si="15"/>
        <v>378.08620674497087</v>
      </c>
      <c r="E94" s="18" t="str">
        <f t="shared" ca="1" si="16"/>
        <v>95.7</v>
      </c>
      <c r="F94" s="68" t="str">
        <f t="shared" ca="1" si="17"/>
        <v>G</v>
      </c>
      <c r="G94" s="19">
        <f t="shared" ca="1" si="14"/>
        <v>2.5999999999999999E-2</v>
      </c>
      <c r="H94" s="20">
        <f ca="1">D94/MAX(D94:D94)</f>
        <v>1</v>
      </c>
      <c r="I94" s="19">
        <f t="shared" ca="1" si="18"/>
        <v>0.2425995</v>
      </c>
    </row>
  </sheetData>
  <mergeCells count="1">
    <mergeCell ref="A1:I1"/>
  </mergeCells>
  <printOptions horizontalCentered="1"/>
  <pageMargins left="0.98425196850393704" right="0.78740157480314965" top="1.3779527559055118" bottom="1.5748031496062993" header="0.51181102362204722" footer="0.51181102362204722"/>
  <pageSetup paperSize="9" scale="86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25" workbookViewId="0">
      <selection activeCell="P12" sqref="P12"/>
    </sheetView>
  </sheetViews>
  <sheetFormatPr defaultColWidth="8.75" defaultRowHeight="12.75" x14ac:dyDescent="0.2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0" ma:contentTypeDescription="Create a new document." ma:contentTypeScope="" ma:versionID="8be41fd001069d3a45d9e64d81068a5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38769B-D055-436E-90D1-321B897E2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32F7A2A-CF0F-48C1-B600-C2EF9B18E1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FEC70F-DDD6-4FDC-9DEF-4F48AB0A24E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UT-GOM2-1-H005-4FB-4</vt:lpstr>
      <vt:lpstr>UT-GOM2-1-H005-4FB-4 table</vt:lpstr>
      <vt:lpstr>graph</vt:lpstr>
      <vt:lpstr>'UT-GOM2-1-H005-4FB-4 table'!Print_Area</vt:lpstr>
    </vt:vector>
  </TitlesOfParts>
  <Company>Geotek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Phillips, Stephen C</cp:lastModifiedBy>
  <cp:lastPrinted>2017-05-08T14:45:57Z</cp:lastPrinted>
  <dcterms:created xsi:type="dcterms:W3CDTF">2012-06-25T14:59:26Z</dcterms:created>
  <dcterms:modified xsi:type="dcterms:W3CDTF">2019-07-19T22:45:34Z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