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date1904="1" showInkAnnotation="0" codeName="ThisWorkbook" autoCompressPictures="0"/>
  <bookViews>
    <workbookView xWindow="17960" yWindow="6840" windowWidth="30940" windowHeight="20100" tabRatio="623" activeTab="2"/>
  </bookViews>
  <sheets>
    <sheet name="UT-GOM2-1-H005-4FB-7" sheetId="27" r:id="rId1"/>
    <sheet name="UT-GOM2-1-H005-4FB-7 table" sheetId="30" r:id="rId2"/>
    <sheet name="graph" sheetId="31" r:id="rId3"/>
  </sheets>
  <definedNames>
    <definedName name="_xlnm.Print_Area" localSheetId="0">'UT-GOM2-1-H005-4FB-7'!#REF!</definedName>
    <definedName name="_xlnm.Print_Area" localSheetId="1">'UT-GOM2-1-H005-4FB-7 table'!$A$1:$I$19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9" i="27" l="1"/>
  <c r="T30" i="27"/>
  <c r="T24" i="27"/>
  <c r="T25" i="27"/>
  <c r="T26" i="27"/>
  <c r="T27" i="27"/>
  <c r="T22" i="27"/>
  <c r="T20" i="27"/>
  <c r="T16" i="27"/>
  <c r="T15" i="27"/>
  <c r="T14" i="27"/>
  <c r="T13" i="27"/>
  <c r="T12" i="27"/>
  <c r="T11" i="27"/>
  <c r="T10" i="27"/>
  <c r="T9" i="27"/>
  <c r="T8" i="27"/>
  <c r="T7" i="27"/>
  <c r="T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O28" i="27"/>
  <c r="O7" i="27"/>
  <c r="P7" i="27"/>
  <c r="O8" i="27"/>
  <c r="P8" i="27"/>
  <c r="O9" i="27"/>
  <c r="P9" i="27"/>
  <c r="O10" i="27"/>
  <c r="P10" i="27"/>
  <c r="O11" i="27"/>
  <c r="P11" i="27"/>
  <c r="O12" i="27"/>
  <c r="P12" i="27"/>
  <c r="O13" i="27"/>
  <c r="P13" i="27"/>
  <c r="O14" i="27"/>
  <c r="P14" i="27"/>
  <c r="O15" i="27"/>
  <c r="P15" i="27"/>
  <c r="O16" i="27"/>
  <c r="P16" i="27"/>
  <c r="O17" i="27"/>
  <c r="P17" i="27"/>
  <c r="O18" i="27"/>
  <c r="P18" i="27"/>
  <c r="O19" i="27"/>
  <c r="P19" i="27"/>
  <c r="O20" i="27"/>
  <c r="P20" i="27"/>
  <c r="O21" i="27"/>
  <c r="P21" i="27"/>
  <c r="O22" i="27"/>
  <c r="P22" i="27"/>
  <c r="O23" i="27"/>
  <c r="P23" i="27"/>
  <c r="O24" i="27"/>
  <c r="P24" i="27"/>
  <c r="O25" i="27"/>
  <c r="P25" i="27"/>
  <c r="O26" i="27"/>
  <c r="P26" i="27"/>
  <c r="O27" i="27"/>
  <c r="P27" i="27"/>
  <c r="P28" i="27"/>
  <c r="Q28" i="27"/>
  <c r="N2" i="27"/>
  <c r="R28" i="27"/>
  <c r="S28" i="27"/>
  <c r="U28" i="27"/>
  <c r="Q6" i="27"/>
  <c r="S6" i="27"/>
  <c r="U6" i="27"/>
  <c r="V6" i="27"/>
  <c r="Q7" i="27"/>
  <c r="S7" i="27"/>
  <c r="U7" i="27"/>
  <c r="V7" i="27"/>
  <c r="Q8" i="27"/>
  <c r="S8" i="27"/>
  <c r="U8" i="27"/>
  <c r="V8" i="27"/>
  <c r="Q9" i="27"/>
  <c r="S9" i="27"/>
  <c r="U9" i="27"/>
  <c r="V9" i="27"/>
  <c r="Q10" i="27"/>
  <c r="S10" i="27"/>
  <c r="U10" i="27"/>
  <c r="V10" i="27"/>
  <c r="Q11" i="27"/>
  <c r="S11" i="27"/>
  <c r="U11" i="27"/>
  <c r="V11" i="27"/>
  <c r="Q12" i="27"/>
  <c r="S12" i="27"/>
  <c r="U12" i="27"/>
  <c r="V12" i="27"/>
  <c r="Q13" i="27"/>
  <c r="S13" i="27"/>
  <c r="U13" i="27"/>
  <c r="V13" i="27"/>
  <c r="Q14" i="27"/>
  <c r="S14" i="27"/>
  <c r="U14" i="27"/>
  <c r="V14" i="27"/>
  <c r="Q15" i="27"/>
  <c r="S15" i="27"/>
  <c r="U15" i="27"/>
  <c r="V15" i="27"/>
  <c r="Q16" i="27"/>
  <c r="S16" i="27"/>
  <c r="U16" i="27"/>
  <c r="V16" i="27"/>
  <c r="Q17" i="27"/>
  <c r="S17" i="27"/>
  <c r="U17" i="27"/>
  <c r="V17" i="27"/>
  <c r="Q18" i="27"/>
  <c r="S18" i="27"/>
  <c r="U18" i="27"/>
  <c r="V18" i="27"/>
  <c r="Q19" i="27"/>
  <c r="S19" i="27"/>
  <c r="U19" i="27"/>
  <c r="V19" i="27"/>
  <c r="Q20" i="27"/>
  <c r="S20" i="27"/>
  <c r="U20" i="27"/>
  <c r="V20" i="27"/>
  <c r="Q21" i="27"/>
  <c r="S21" i="27"/>
  <c r="U21" i="27"/>
  <c r="V21" i="27"/>
  <c r="Q22" i="27"/>
  <c r="S22" i="27"/>
  <c r="U22" i="27"/>
  <c r="V22" i="27"/>
  <c r="Q23" i="27"/>
  <c r="S23" i="27"/>
  <c r="U23" i="27"/>
  <c r="V23" i="27"/>
  <c r="Q24" i="27"/>
  <c r="S24" i="27"/>
  <c r="U24" i="27"/>
  <c r="V24" i="27"/>
  <c r="Q25" i="27"/>
  <c r="S25" i="27"/>
  <c r="U25" i="27"/>
  <c r="V25" i="27"/>
  <c r="Q26" i="27"/>
  <c r="S26" i="27"/>
  <c r="U26" i="27"/>
  <c r="V26" i="27"/>
  <c r="Q27" i="27"/>
  <c r="S27" i="27"/>
  <c r="U27" i="27"/>
  <c r="V27" i="27"/>
  <c r="V28" i="27"/>
  <c r="W6" i="27"/>
  <c r="W7" i="27"/>
  <c r="W8" i="27"/>
  <c r="W9" i="27"/>
  <c r="W10" i="27"/>
  <c r="W11" i="27"/>
  <c r="W12" i="27"/>
  <c r="W13" i="27"/>
  <c r="W14" i="27"/>
  <c r="W15" i="27"/>
  <c r="W16" i="27"/>
  <c r="W17" i="27"/>
  <c r="W18" i="27"/>
  <c r="W19" i="27"/>
  <c r="W20" i="27"/>
  <c r="W21" i="27"/>
  <c r="W22" i="27"/>
  <c r="W23" i="27"/>
  <c r="W24" i="27"/>
  <c r="W25" i="27"/>
  <c r="W26" i="27"/>
  <c r="W27" i="27"/>
  <c r="W28" i="27"/>
  <c r="X2" i="27"/>
  <c r="X28" i="27"/>
  <c r="X27" i="27"/>
  <c r="Y28" i="27"/>
  <c r="Z28" i="27"/>
  <c r="AB28" i="27"/>
  <c r="O29" i="27"/>
  <c r="P29" i="27"/>
  <c r="Q29" i="27"/>
  <c r="R29" i="27"/>
  <c r="S29" i="27"/>
  <c r="U29" i="27"/>
  <c r="V29" i="27"/>
  <c r="W29" i="27"/>
  <c r="X29" i="27"/>
  <c r="Y29" i="27"/>
  <c r="Z29" i="27"/>
  <c r="AB29" i="27"/>
  <c r="O30" i="27"/>
  <c r="P30" i="27"/>
  <c r="Q30" i="27"/>
  <c r="R30" i="27"/>
  <c r="S30" i="27"/>
  <c r="U30" i="27"/>
  <c r="V30" i="27"/>
  <c r="W30" i="27"/>
  <c r="X30" i="27"/>
  <c r="Y30" i="27"/>
  <c r="Z30" i="27"/>
  <c r="AB30" i="27"/>
  <c r="X7" i="27"/>
  <c r="X8" i="27"/>
  <c r="Y8" i="27"/>
  <c r="X9" i="27"/>
  <c r="Y9" i="27"/>
  <c r="X10" i="27"/>
  <c r="Y10" i="27"/>
  <c r="X11" i="27"/>
  <c r="Y11" i="27"/>
  <c r="X12" i="27"/>
  <c r="Y12" i="27"/>
  <c r="X13" i="27"/>
  <c r="Y13" i="27"/>
  <c r="X14" i="27"/>
  <c r="Y14" i="27"/>
  <c r="X15" i="27"/>
  <c r="Y15" i="27"/>
  <c r="X16" i="27"/>
  <c r="Y16" i="27"/>
  <c r="X17" i="27"/>
  <c r="Y17" i="27"/>
  <c r="X18" i="27"/>
  <c r="Y18" i="27"/>
  <c r="X19" i="27"/>
  <c r="Y19" i="27"/>
  <c r="X20" i="27"/>
  <c r="Y20" i="27"/>
  <c r="X21" i="27"/>
  <c r="Y21" i="27"/>
  <c r="X22" i="27"/>
  <c r="Y22" i="27"/>
  <c r="X23" i="27"/>
  <c r="Y23" i="27"/>
  <c r="X24" i="27"/>
  <c r="Y24" i="27"/>
  <c r="X25" i="27"/>
  <c r="Y25" i="27"/>
  <c r="X26" i="27"/>
  <c r="Y26" i="27"/>
  <c r="Y27" i="27"/>
  <c r="Y7" i="27"/>
  <c r="Y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6" i="27"/>
  <c r="R6" i="27"/>
  <c r="R7" i="27"/>
  <c r="R8" i="27"/>
  <c r="R9" i="27"/>
  <c r="R10" i="27"/>
  <c r="R11" i="27"/>
  <c r="R12" i="27"/>
  <c r="R13" i="27"/>
  <c r="R14" i="27"/>
  <c r="R15" i="27"/>
  <c r="R16" i="27"/>
  <c r="R17" i="27"/>
  <c r="R18" i="27"/>
  <c r="R19" i="27"/>
  <c r="R20" i="27"/>
  <c r="R21" i="27"/>
  <c r="R22" i="27"/>
  <c r="R23" i="27"/>
  <c r="R24" i="27"/>
  <c r="R25" i="27"/>
  <c r="R26" i="27"/>
  <c r="R27" i="27"/>
  <c r="Z21" i="27"/>
  <c r="Z22" i="27"/>
  <c r="Z23" i="27"/>
  <c r="Z24" i="27"/>
  <c r="Z25" i="27"/>
  <c r="Z26" i="27"/>
  <c r="Z27" i="27"/>
  <c r="Z7" i="27"/>
  <c r="Z8" i="27"/>
  <c r="Z9" i="27"/>
  <c r="Z10" i="27"/>
  <c r="Z11" i="27"/>
  <c r="Z12" i="27"/>
  <c r="Z13" i="27"/>
  <c r="Z14" i="27"/>
  <c r="Z15" i="27"/>
  <c r="Z16" i="27"/>
  <c r="Z17" i="27"/>
  <c r="Z18" i="27"/>
  <c r="Z19" i="27"/>
  <c r="Z20" i="27"/>
  <c r="Z6" i="27"/>
  <c r="A1" i="30"/>
  <c r="G25" i="30"/>
  <c r="E14" i="30"/>
  <c r="B5" i="30"/>
  <c r="C6" i="30"/>
  <c r="E11" i="30"/>
  <c r="B15" i="30"/>
  <c r="G8" i="30"/>
  <c r="F14" i="30"/>
  <c r="B16" i="30"/>
  <c r="I20" i="30"/>
  <c r="E16" i="30"/>
  <c r="C25" i="30"/>
  <c r="B22" i="30"/>
  <c r="A23" i="30"/>
  <c r="A21" i="30"/>
  <c r="F16" i="30"/>
  <c r="C17" i="30"/>
  <c r="E20" i="30"/>
  <c r="E28" i="30"/>
  <c r="G15" i="30"/>
  <c r="C15" i="30"/>
  <c r="G13" i="30"/>
  <c r="G16" i="30"/>
  <c r="C16" i="30"/>
  <c r="I22" i="30"/>
  <c r="F25" i="30"/>
  <c r="C11" i="30"/>
  <c r="I15" i="30"/>
  <c r="A25" i="30"/>
  <c r="G23" i="30"/>
  <c r="E21" i="30"/>
  <c r="G21" i="30"/>
  <c r="E8" i="30"/>
  <c r="F12" i="30"/>
  <c r="B8" i="30"/>
  <c r="G18" i="30"/>
  <c r="F27" i="30"/>
  <c r="E24" i="30"/>
  <c r="E25" i="30"/>
  <c r="G11" i="30"/>
  <c r="A26" i="30"/>
  <c r="C27" i="30"/>
  <c r="E27" i="30"/>
  <c r="A12" i="30"/>
  <c r="E9" i="30"/>
  <c r="I19" i="30"/>
  <c r="B23" i="30"/>
  <c r="A28" i="30"/>
  <c r="I28" i="30"/>
  <c r="B7" i="30"/>
  <c r="G4" i="30"/>
  <c r="I11" i="30"/>
  <c r="I23" i="30"/>
  <c r="B11" i="30"/>
  <c r="E4" i="30"/>
  <c r="F6" i="30"/>
  <c r="F15" i="30"/>
  <c r="D4" i="30"/>
  <c r="G27" i="30"/>
  <c r="E12" i="30"/>
  <c r="E26" i="30"/>
  <c r="G19" i="30"/>
  <c r="B24" i="30"/>
  <c r="B17" i="30"/>
  <c r="A17" i="30"/>
  <c r="A4" i="30"/>
  <c r="F22" i="30"/>
  <c r="I5" i="30"/>
  <c r="G14" i="30"/>
  <c r="G22" i="30"/>
  <c r="B19" i="30"/>
  <c r="F28" i="30"/>
  <c r="G24" i="30"/>
  <c r="C26" i="30"/>
  <c r="F23" i="30"/>
  <c r="I6" i="30"/>
  <c r="B14" i="30"/>
  <c r="B21" i="30"/>
  <c r="B9" i="30"/>
  <c r="A9" i="30"/>
  <c r="C10" i="30"/>
  <c r="B10" i="30"/>
  <c r="F7" i="30"/>
  <c r="I13" i="30"/>
  <c r="G9" i="30"/>
  <c r="I16" i="30"/>
  <c r="A11" i="30"/>
  <c r="F20" i="30"/>
  <c r="B13" i="30"/>
  <c r="B26" i="30"/>
  <c r="I17" i="30"/>
  <c r="A8" i="30"/>
  <c r="B18" i="30"/>
  <c r="C9" i="30"/>
  <c r="F24" i="30"/>
  <c r="F5" i="30"/>
  <c r="G28" i="30"/>
  <c r="E7" i="30"/>
  <c r="A14" i="30"/>
  <c r="C13" i="30"/>
  <c r="B6" i="30"/>
  <c r="F10" i="30"/>
  <c r="F13" i="30"/>
  <c r="C14" i="30"/>
  <c r="E13" i="30"/>
  <c r="A5" i="30"/>
  <c r="C7" i="30"/>
  <c r="I25" i="30"/>
  <c r="F11" i="30"/>
  <c r="C8" i="30"/>
  <c r="A15" i="30"/>
  <c r="A20" i="30"/>
  <c r="G20" i="30"/>
  <c r="F8" i="30"/>
  <c r="C20" i="30"/>
  <c r="E19" i="30"/>
  <c r="B27" i="30"/>
  <c r="A18" i="30"/>
  <c r="B28" i="30"/>
  <c r="C12" i="30"/>
  <c r="B12" i="30"/>
  <c r="F21" i="30"/>
  <c r="C23" i="30"/>
  <c r="I9" i="30"/>
  <c r="A13" i="30"/>
  <c r="E23" i="30"/>
  <c r="A16" i="30"/>
  <c r="F18" i="30"/>
  <c r="I26" i="30"/>
  <c r="F4" i="30"/>
  <c r="C24" i="30"/>
  <c r="I10" i="30"/>
  <c r="G12" i="30"/>
  <c r="I21" i="30"/>
  <c r="C4" i="30"/>
  <c r="B4" i="30"/>
  <c r="G5" i="30"/>
  <c r="C5" i="30"/>
  <c r="I27" i="30"/>
  <c r="A6" i="30"/>
  <c r="A24" i="30"/>
  <c r="I24" i="30"/>
  <c r="I4" i="30"/>
  <c r="I14" i="30"/>
  <c r="F9" i="30"/>
  <c r="C22" i="30"/>
  <c r="C21" i="30"/>
  <c r="F26" i="30"/>
  <c r="G26" i="30"/>
  <c r="C18" i="30"/>
  <c r="I18" i="30"/>
  <c r="F17" i="30"/>
  <c r="A27" i="30"/>
  <c r="E22" i="30"/>
  <c r="G17" i="30"/>
  <c r="I12" i="30"/>
  <c r="G6" i="30"/>
  <c r="G10" i="30"/>
  <c r="C28" i="30"/>
  <c r="B25" i="30"/>
  <c r="A10" i="30"/>
  <c r="F19" i="30"/>
  <c r="E15" i="30"/>
  <c r="G7" i="30"/>
  <c r="A7" i="30"/>
  <c r="E17" i="30"/>
  <c r="E10" i="30"/>
  <c r="I8" i="30"/>
  <c r="E6" i="30"/>
  <c r="I7" i="30"/>
  <c r="C19" i="30"/>
  <c r="A22" i="30"/>
  <c r="B20" i="30"/>
  <c r="A19" i="30"/>
  <c r="E18" i="30"/>
  <c r="E5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H4" i="30"/>
  <c r="D27" i="30"/>
  <c r="H5" i="30"/>
  <c r="D28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8" i="30"/>
  <c r="H25" i="30"/>
  <c r="H27" i="30"/>
  <c r="H26" i="30"/>
</calcChain>
</file>

<file path=xl/sharedStrings.xml><?xml version="1.0" encoding="utf-8"?>
<sst xmlns="http://schemas.openxmlformats.org/spreadsheetml/2006/main" count="78" uniqueCount="64">
  <si>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</si>
  <si>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</si>
  <si>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</si>
  <si>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</si>
  <si>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</si>
  <si>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</si>
  <si>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</si>
  <si>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</si>
  <si>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</si>
  <si>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</si>
  <si>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</si>
  <si>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</si>
  <si>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</si>
  <si>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</si>
  <si>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</si>
  <si>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Volume Gas 
Chamber
(ml)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</si>
  <si>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</si>
  <si>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</si>
  <si>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</si>
  <si>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</si>
  <si>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</si>
  <si>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</si>
  <si>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</si>
  <si>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</si>
  <si>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</si>
  <si>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</si>
  <si>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</si>
  <si>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</si>
  <si>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</si>
  <si>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</si>
  <si>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</si>
  <si>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</si>
  <si>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</si>
  <si>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</si>
  <si>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</si>
  <si>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</si>
  <si>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</si>
  <si>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</si>
  <si>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</si>
  <si>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</si>
  <si>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</si>
  <si>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</si>
  <si>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</si>
  <si>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</si>
  <si>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</si>
  <si>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</si>
  <si>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</si>
  <si>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</si>
  <si>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for plot</t>
  </si>
  <si>
    <t>End P
(MPa)</t>
  </si>
  <si>
    <t>START</t>
  </si>
  <si>
    <t>UT-GOM2-1-H005-4FB-7</t>
  </si>
  <si>
    <t>UT-GOM2-1-H005-4FB-7 / 035-030</t>
  </si>
  <si>
    <t>Yellow</t>
  </si>
  <si>
    <t>12Y</t>
  </si>
  <si>
    <t>Cu tube 31</t>
  </si>
  <si>
    <t>13Y</t>
  </si>
  <si>
    <t>14Y</t>
  </si>
  <si>
    <t>15Y</t>
  </si>
  <si>
    <t>16Y</t>
  </si>
  <si>
    <t>Cu tube 32 (19G relabeled as 16Y)</t>
  </si>
  <si>
    <t>17Y</t>
  </si>
  <si>
    <t>18Y</t>
  </si>
  <si>
    <t>Cu tube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</si>
</sst>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"/>
  </numFmts>
  <fonts count="19" x14ac:knownFonts="1">
    <font>
      <sz val="10"/>
      <name val="Verdana"/>
    </font>
    <font>
      <b/>
      <sz val="10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  <font>
      <b/>
      <sz val="10"/>
      <color theme="9" tint="-0.499984740745262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DE2C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1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center" wrapText="1"/>
    </xf>
    <xf numFmtId="0" fontId="8" fillId="0" borderId="0" xfId="2" applyFont="1"/>
    <xf numFmtId="2" fontId="9" fillId="0" borderId="0" xfId="2" applyNumberFormat="1" applyFont="1" applyBorder="1" applyAlignment="1">
      <alignment vertical="center"/>
    </xf>
    <xf numFmtId="0" fontId="8" fillId="0" borderId="0" xfId="2" applyFont="1" applyBorder="1"/>
    <xf numFmtId="0" fontId="10" fillId="2" borderId="1" xfId="2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8" fillId="0" borderId="3" xfId="2" applyFont="1" applyBorder="1" applyAlignment="1">
      <alignment horizontal="center"/>
    </xf>
    <xf numFmtId="165" fontId="8" fillId="0" borderId="3" xfId="2" applyNumberFormat="1" applyFont="1" applyBorder="1" applyAlignment="1">
      <alignment horizontal="center"/>
    </xf>
    <xf numFmtId="2" fontId="8" fillId="0" borderId="3" xfId="2" applyNumberFormat="1" applyFont="1" applyBorder="1" applyAlignment="1">
      <alignment horizontal="center"/>
    </xf>
    <xf numFmtId="9" fontId="8" fillId="0" borderId="3" xfId="3" applyFont="1" applyBorder="1" applyAlignment="1">
      <alignment horizontal="center"/>
    </xf>
    <xf numFmtId="0" fontId="8" fillId="0" borderId="0" xfId="2" applyFont="1" applyAlignment="1">
      <alignment horizontal="center"/>
    </xf>
    <xf numFmtId="2" fontId="11" fillId="0" borderId="0" xfId="2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20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1" fillId="0" borderId="15" xfId="0" applyFont="1" applyFill="1" applyBorder="1" applyAlignment="1">
      <alignment horizontal="center" wrapText="1"/>
    </xf>
    <xf numFmtId="164" fontId="1" fillId="0" borderId="16" xfId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1" fontId="1" fillId="0" borderId="18" xfId="0" applyNumberFormat="1" applyFont="1" applyFill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wrapText="1"/>
    </xf>
    <xf numFmtId="164" fontId="1" fillId="0" borderId="15" xfId="1" applyNumberFormat="1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1" fontId="13" fillId="0" borderId="0" xfId="0" applyNumberFormat="1" applyFont="1" applyFill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14" fillId="0" borderId="0" xfId="1" applyNumberFormat="1" applyFont="1" applyFill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64" fontId="1" fillId="0" borderId="16" xfId="1" applyNumberFormat="1" applyFont="1" applyFill="1" applyBorder="1" applyAlignment="1">
      <alignment horizontal="center" wrapText="1"/>
    </xf>
    <xf numFmtId="164" fontId="1" fillId="0" borderId="17" xfId="1" applyNumberFormat="1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center" vertical="center" wrapText="1"/>
    </xf>
    <xf numFmtId="1" fontId="8" fillId="0" borderId="3" xfId="2" applyNumberFormat="1" applyFont="1" applyBorder="1" applyAlignment="1">
      <alignment horizontal="center"/>
    </xf>
    <xf numFmtId="164" fontId="1" fillId="0" borderId="21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wrapText="1"/>
    </xf>
    <xf numFmtId="166" fontId="14" fillId="0" borderId="0" xfId="0" applyNumberFormat="1" applyFont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2" fillId="4" borderId="4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16" fontId="3" fillId="0" borderId="2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2" fontId="7" fillId="0" borderId="0" xfId="2" applyNumberFormat="1" applyFont="1" applyBorder="1" applyAlignment="1">
      <alignment horizontal="center" vertical="center"/>
    </xf>
  </cellXfs>
  <cellStyles count="6">
    <cellStyle name="Comma" xfId="1" builtinId="3"/>
    <cellStyle name="Followed Hyperlink" xfId="5" builtinId="9" hidden="1"/>
    <cellStyle name="Hyperlink" xfId="4" builtinId="8" hidden="1"/>
    <cellStyle name="Normal" xfId="0" builtinId="0"/>
    <cellStyle name="Normal 2" xfId="2"/>
    <cellStyle name="Percent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6"/>
          <c:w val="0.851293788276465"/>
          <c:h val="0.769292578585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'UT-GOM2-1-H005-4FB-7'!$Z$4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'UT-GOM2-1-H005-4FB-7'!$Z$6:$Z$200</c:f>
              <c:numCache>
                <c:formatCode>0.00</c:formatCode>
                <c:ptCount val="195"/>
                <c:pt idx="0">
                  <c:v>0.0</c:v>
                </c:pt>
                <c:pt idx="1">
                  <c:v>0.801008246199061</c:v>
                </c:pt>
                <c:pt idx="2">
                  <c:v>1.073525749169129</c:v>
                </c:pt>
                <c:pt idx="3">
                  <c:v>0.957451160513624</c:v>
                </c:pt>
                <c:pt idx="4">
                  <c:v>1.016867513983922</c:v>
                </c:pt>
                <c:pt idx="5">
                  <c:v>1.260465063693521</c:v>
                </c:pt>
                <c:pt idx="6">
                  <c:v>1.351409381729046</c:v>
                </c:pt>
                <c:pt idx="7">
                  <c:v>1.525718717161519</c:v>
                </c:pt>
                <c:pt idx="8">
                  <c:v>1.683727179494818</c:v>
                </c:pt>
                <c:pt idx="9">
                  <c:v>1.833137885486101</c:v>
                </c:pt>
                <c:pt idx="10">
                  <c:v>2.043375461439628</c:v>
                </c:pt>
                <c:pt idx="11">
                  <c:v>4.178399178220016</c:v>
                </c:pt>
                <c:pt idx="12">
                  <c:v>6.836682177638956</c:v>
                </c:pt>
                <c:pt idx="13">
                  <c:v>8.382841777097397</c:v>
                </c:pt>
                <c:pt idx="14">
                  <c:v>10.43922306411614</c:v>
                </c:pt>
                <c:pt idx="15">
                  <c:v>11.73572680955933</c:v>
                </c:pt>
                <c:pt idx="16">
                  <c:v>11.42098771121197</c:v>
                </c:pt>
                <c:pt idx="17">
                  <c:v>11.11776599857635</c:v>
                </c:pt>
                <c:pt idx="18">
                  <c:v>11.36851829044022</c:v>
                </c:pt>
                <c:pt idx="19">
                  <c:v>11.61335217284456</c:v>
                </c:pt>
                <c:pt idx="20">
                  <c:v>11.92203810587155</c:v>
                </c:pt>
                <c:pt idx="21">
                  <c:v>12.1103967302126</c:v>
                </c:pt>
                <c:pt idx="22">
                  <c:v>12.2923068890058</c:v>
                </c:pt>
                <c:pt idx="23">
                  <c:v>12.48900969957477</c:v>
                </c:pt>
                <c:pt idx="24">
                  <c:v>12.58783764263526</c:v>
                </c:pt>
              </c:numCache>
            </c:numRef>
          </c:xVal>
          <c:yVal>
            <c:numRef>
              <c:f>'UT-GOM2-1-H005-4FB-7'!$AB$6:$AB$200</c:f>
              <c:numCache>
                <c:formatCode>0.0</c:formatCode>
                <c:ptCount val="195"/>
                <c:pt idx="0">
                  <c:v>20.2</c:v>
                </c:pt>
                <c:pt idx="1">
                  <c:v>15.0</c:v>
                </c:pt>
                <c:pt idx="2">
                  <c:v>10.1</c:v>
                </c:pt>
                <c:pt idx="3">
                  <c:v>6.9</c:v>
                </c:pt>
                <c:pt idx="4">
                  <c:v>5.4</c:v>
                </c:pt>
                <c:pt idx="5">
                  <c:v>5.3</c:v>
                </c:pt>
                <c:pt idx="6">
                  <c:v>5.1</c:v>
                </c:pt>
                <c:pt idx="7">
                  <c:v>5.0</c:v>
                </c:pt>
                <c:pt idx="8">
                  <c:v>4.9</c:v>
                </c:pt>
                <c:pt idx="9">
                  <c:v>4.7</c:v>
                </c:pt>
                <c:pt idx="10">
                  <c:v>3.9</c:v>
                </c:pt>
                <c:pt idx="11">
                  <c:v>2.9</c:v>
                </c:pt>
                <c:pt idx="12">
                  <c:v>3.3</c:v>
                </c:pt>
                <c:pt idx="13">
                  <c:v>2.9</c:v>
                </c:pt>
                <c:pt idx="14">
                  <c:v>3.1</c:v>
                </c:pt>
                <c:pt idx="15">
                  <c:v>3.5</c:v>
                </c:pt>
                <c:pt idx="16">
                  <c:v>2.8</c:v>
                </c:pt>
                <c:pt idx="17">
                  <c:v>2.1</c:v>
                </c:pt>
                <c:pt idx="18">
                  <c:v>1.7</c:v>
                </c:pt>
                <c:pt idx="19">
                  <c:v>1.5</c:v>
                </c:pt>
                <c:pt idx="20">
                  <c:v>1.0</c:v>
                </c:pt>
                <c:pt idx="21">
                  <c:v>0.5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'UT-GOM2-1-H005-4FB-7'!$U$4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'UT-GOM2-1-H005-4FB-7'!$V$6:$V$200</c:f>
              <c:numCache>
                <c:formatCode>0.00</c:formatCode>
                <c:ptCount val="19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0.720364680797719</c:v>
                </c:pt>
                <c:pt idx="12">
                  <c:v>2.441667290244306</c:v>
                </c:pt>
                <c:pt idx="13">
                  <c:v>4.157083394663931</c:v>
                </c:pt>
                <c:pt idx="14">
                  <c:v>5.129152520501719</c:v>
                </c:pt>
                <c:pt idx="15">
                  <c:v>5.646452327014954</c:v>
                </c:pt>
                <c:pt idx="16">
                  <c:v>6.50861867120368</c:v>
                </c:pt>
                <c:pt idx="17">
                  <c:v>7.341257226765776</c:v>
                </c:pt>
                <c:pt idx="18">
                  <c:v>7.803834202078052</c:v>
                </c:pt>
                <c:pt idx="19">
                  <c:v>8.377429651465273</c:v>
                </c:pt>
                <c:pt idx="20">
                  <c:v>9.506117471227227</c:v>
                </c:pt>
                <c:pt idx="21">
                  <c:v>10.72732068605164</c:v>
                </c:pt>
                <c:pt idx="22">
                  <c:v>12.01334071736836</c:v>
                </c:pt>
                <c:pt idx="23">
                  <c:v>12.20528400562459</c:v>
                </c:pt>
                <c:pt idx="24">
                  <c:v>12.3012556497527</c:v>
                </c:pt>
              </c:numCache>
            </c:numRef>
          </c:xVal>
          <c:yVal>
            <c:numRef>
              <c:f>'UT-GOM2-1-H005-4FB-7'!$AB$6:$AB$200</c:f>
              <c:numCache>
                <c:formatCode>0.0</c:formatCode>
                <c:ptCount val="195"/>
                <c:pt idx="0">
                  <c:v>20.2</c:v>
                </c:pt>
                <c:pt idx="1">
                  <c:v>15.0</c:v>
                </c:pt>
                <c:pt idx="2">
                  <c:v>10.1</c:v>
                </c:pt>
                <c:pt idx="3">
                  <c:v>6.9</c:v>
                </c:pt>
                <c:pt idx="4">
                  <c:v>5.4</c:v>
                </c:pt>
                <c:pt idx="5">
                  <c:v>5.3</c:v>
                </c:pt>
                <c:pt idx="6">
                  <c:v>5.1</c:v>
                </c:pt>
                <c:pt idx="7">
                  <c:v>5.0</c:v>
                </c:pt>
                <c:pt idx="8">
                  <c:v>4.9</c:v>
                </c:pt>
                <c:pt idx="9">
                  <c:v>4.7</c:v>
                </c:pt>
                <c:pt idx="10">
                  <c:v>3.9</c:v>
                </c:pt>
                <c:pt idx="11">
                  <c:v>2.9</c:v>
                </c:pt>
                <c:pt idx="12">
                  <c:v>3.3</c:v>
                </c:pt>
                <c:pt idx="13">
                  <c:v>2.9</c:v>
                </c:pt>
                <c:pt idx="14">
                  <c:v>3.1</c:v>
                </c:pt>
                <c:pt idx="15">
                  <c:v>3.5</c:v>
                </c:pt>
                <c:pt idx="16">
                  <c:v>2.8</c:v>
                </c:pt>
                <c:pt idx="17">
                  <c:v>2.1</c:v>
                </c:pt>
                <c:pt idx="18">
                  <c:v>1.7</c:v>
                </c:pt>
                <c:pt idx="19">
                  <c:v>1.5</c:v>
                </c:pt>
                <c:pt idx="20">
                  <c:v>1.0</c:v>
                </c:pt>
                <c:pt idx="21">
                  <c:v>0.5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'UT-GOM2-1-H005-4FB-7'!$W$4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'UT-GOM2-1-H005-4FB-7'!$Y$6:$Y$200</c:f>
              <c:numCache>
                <c:formatCode>0.00</c:formatCode>
                <c:ptCount val="195"/>
                <c:pt idx="0">
                  <c:v>0.0</c:v>
                </c:pt>
                <c:pt idx="1">
                  <c:v>0.801008246199061</c:v>
                </c:pt>
                <c:pt idx="2">
                  <c:v>1.073525749169129</c:v>
                </c:pt>
                <c:pt idx="3">
                  <c:v>0.957451160513624</c:v>
                </c:pt>
                <c:pt idx="4">
                  <c:v>1.016867513983922</c:v>
                </c:pt>
                <c:pt idx="5">
                  <c:v>1.260465063693521</c:v>
                </c:pt>
                <c:pt idx="6">
                  <c:v>1.351409381729046</c:v>
                </c:pt>
                <c:pt idx="7">
                  <c:v>1.525718717161519</c:v>
                </c:pt>
                <c:pt idx="8">
                  <c:v>1.683727179494818</c:v>
                </c:pt>
                <c:pt idx="9">
                  <c:v>1.833137885486101</c:v>
                </c:pt>
                <c:pt idx="10">
                  <c:v>2.043375461439628</c:v>
                </c:pt>
                <c:pt idx="11">
                  <c:v>3.458034497422298</c:v>
                </c:pt>
                <c:pt idx="12">
                  <c:v>4.39501488739465</c:v>
                </c:pt>
                <c:pt idx="13">
                  <c:v>4.225758382433465</c:v>
                </c:pt>
                <c:pt idx="14">
                  <c:v>5.31007054361442</c:v>
                </c:pt>
                <c:pt idx="15">
                  <c:v>6.089274482544372</c:v>
                </c:pt>
                <c:pt idx="16">
                  <c:v>4.912369040008296</c:v>
                </c:pt>
                <c:pt idx="17">
                  <c:v>3.776508771810572</c:v>
                </c:pt>
                <c:pt idx="18">
                  <c:v>3.564684088362165</c:v>
                </c:pt>
                <c:pt idx="19">
                  <c:v>3.235922521379287</c:v>
                </c:pt>
                <c:pt idx="20">
                  <c:v>2.415920634644325</c:v>
                </c:pt>
                <c:pt idx="21">
                  <c:v>1.383076044160966</c:v>
                </c:pt>
                <c:pt idx="22">
                  <c:v>0.278966171637435</c:v>
                </c:pt>
                <c:pt idx="23">
                  <c:v>0.283725693950178</c:v>
                </c:pt>
                <c:pt idx="24">
                  <c:v>0.286581992882562</c:v>
                </c:pt>
              </c:numCache>
            </c:numRef>
          </c:xVal>
          <c:yVal>
            <c:numRef>
              <c:f>'UT-GOM2-1-H005-4FB-7'!$AB$6:$AB$200</c:f>
              <c:numCache>
                <c:formatCode>0.0</c:formatCode>
                <c:ptCount val="195"/>
                <c:pt idx="0">
                  <c:v>20.2</c:v>
                </c:pt>
                <c:pt idx="1">
                  <c:v>15.0</c:v>
                </c:pt>
                <c:pt idx="2">
                  <c:v>10.1</c:v>
                </c:pt>
                <c:pt idx="3">
                  <c:v>6.9</c:v>
                </c:pt>
                <c:pt idx="4">
                  <c:v>5.4</c:v>
                </c:pt>
                <c:pt idx="5">
                  <c:v>5.3</c:v>
                </c:pt>
                <c:pt idx="6">
                  <c:v>5.1</c:v>
                </c:pt>
                <c:pt idx="7">
                  <c:v>5.0</c:v>
                </c:pt>
                <c:pt idx="8">
                  <c:v>4.9</c:v>
                </c:pt>
                <c:pt idx="9">
                  <c:v>4.7</c:v>
                </c:pt>
                <c:pt idx="10">
                  <c:v>3.9</c:v>
                </c:pt>
                <c:pt idx="11">
                  <c:v>2.9</c:v>
                </c:pt>
                <c:pt idx="12">
                  <c:v>3.3</c:v>
                </c:pt>
                <c:pt idx="13">
                  <c:v>2.9</c:v>
                </c:pt>
                <c:pt idx="14">
                  <c:v>3.1</c:v>
                </c:pt>
                <c:pt idx="15">
                  <c:v>3.5</c:v>
                </c:pt>
                <c:pt idx="16">
                  <c:v>2.8</c:v>
                </c:pt>
                <c:pt idx="17">
                  <c:v>2.1</c:v>
                </c:pt>
                <c:pt idx="18">
                  <c:v>1.7</c:v>
                </c:pt>
                <c:pt idx="19">
                  <c:v>1.5</c:v>
                </c:pt>
                <c:pt idx="20">
                  <c:v>1.0</c:v>
                </c:pt>
                <c:pt idx="21">
                  <c:v>0.5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1420056"/>
        <c:axId val="-2091855896"/>
      </c:scatterChart>
      <c:valAx>
        <c:axId val="-2091420056"/>
        <c:scaling>
          <c:orientation val="minMax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06797775"/>
              <c:y val="0.9517441368216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91855896"/>
        <c:crosses val="autoZero"/>
        <c:crossBetween val="midCat"/>
        <c:minorUnit val="1.0"/>
      </c:valAx>
      <c:valAx>
        <c:axId val="-2091855896"/>
        <c:scaling>
          <c:orientation val="minMax"/>
          <c:max val="2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0126674955104296"/>
              <c:y val="0.4061352976039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91420056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539137751"/>
          <c:y val="0.144544577089154"/>
          <c:w val="0.312371748985923"/>
          <c:h val="0.1050559647785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673100</xdr:colOff>
      <xdr:row>2</xdr:row>
      <xdr:rowOff>101600</xdr:rowOff>
    </xdr:from>
    <xdr:to>
      <xdr:col>11</xdr:col>
      <xdr:colOff>101600</xdr:colOff>
      <xdr:row>38</xdr:row>
      <xdr:rowOff>63500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UT-GOM2-1-H005-4FB-7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1992"/>
  <sheetViews>
    <sheetView zoomScale="75" zoomScaleNormal="75" zoomScalePageLayoutView="75" workbookViewId="0">
      <selection activeCell="I48" sqref="I48"/>
    </sheetView>
  </sheetViews>
  <sheetFormatPr baseColWidth="10" defaultColWidth="11" defaultRowHeight="13" x14ac:dyDescent="0"/>
  <cols>
    <col min="1" max="1" width="11.28515625" style="2" customWidth="1"/>
    <col min="2" max="2" width="15.42578125" style="2" customWidth="1"/>
    <col min="3" max="3" width="20" customWidth="1"/>
    <col min="4" max="5" width="12.140625" customWidth="1"/>
    <col min="6" max="6" width="12.140625" style="9" customWidth="1"/>
    <col min="7" max="7" width="12.140625" style="1" customWidth="1"/>
    <col min="8" max="8" width="0.42578125" style="1" customWidth="1"/>
    <col min="9" max="12" width="13.5703125" customWidth="1"/>
    <col min="13" max="13" width="21.140625" customWidth="1"/>
    <col min="14" max="14" width="39.710937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40625" style="41" customWidth="1"/>
    <col min="21" max="21" width="13" style="41" customWidth="1"/>
    <col min="22" max="22" width="13" style="44" customWidth="1"/>
    <col min="23" max="23" width="17" style="44" customWidth="1"/>
    <col min="24" max="24" width="13.140625" style="44" customWidth="1"/>
    <col min="25" max="25" width="14.85546875" style="44" customWidth="1"/>
    <col min="26" max="26" width="20.42578125" style="41" customWidth="1"/>
    <col min="27" max="16384" width="11" style="3"/>
  </cols>
  <sheetData>
    <row r="1" spans="1:28" ht="25" customHeight="1">
      <c r="A1" s="74" t="s">
        <v>1</v>
      </c>
      <c r="B1" s="75"/>
      <c r="C1" s="75"/>
      <c r="D1" s="75"/>
      <c r="E1" s="75"/>
      <c r="F1" s="76">
        <v>41421</v>
      </c>
      <c r="G1" s="77"/>
      <c r="H1" s="78"/>
      <c r="I1" s="79" t="s">
        <v>11</v>
      </c>
      <c r="J1" s="75"/>
      <c r="K1" s="75"/>
      <c r="L1" s="77" t="s">
        <v>52</v>
      </c>
      <c r="M1" s="77"/>
      <c r="N1" s="78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5" customHeight="1" thickBot="1">
      <c r="A2" s="92" t="s">
        <v>10</v>
      </c>
      <c r="B2" s="93"/>
      <c r="C2" s="93"/>
      <c r="D2" s="93"/>
      <c r="E2" s="93"/>
      <c r="F2" s="94">
        <v>1008</v>
      </c>
      <c r="G2" s="94"/>
      <c r="H2" s="95"/>
      <c r="I2" s="96" t="s">
        <v>4</v>
      </c>
      <c r="J2" s="93"/>
      <c r="K2" s="93"/>
      <c r="L2" s="94" t="s">
        <v>53</v>
      </c>
      <c r="M2" s="94"/>
      <c r="N2" s="67">
        <f>IF(L2="red",4025, IF(L2="green",4140,IF(L2="yellow",4122,IF(L2="blue",4059,0))))</f>
        <v>4122</v>
      </c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71">
        <f>IF(VALUE(LEFT(RIGHT(L1,7),3))=35,26,90)</f>
        <v>26</v>
      </c>
      <c r="Y2" s="4"/>
      <c r="Z2" s="4" t="s">
        <v>13</v>
      </c>
    </row>
    <row r="3" spans="1:28" ht="25" customHeight="1" thickBot="1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  <c r="Q3" s="105" t="s">
        <v>35</v>
      </c>
      <c r="R3" s="106"/>
      <c r="S3" s="107"/>
    </row>
    <row r="4" spans="1:28" ht="25" customHeight="1">
      <c r="A4" s="88" t="s">
        <v>17</v>
      </c>
      <c r="B4" s="80" t="s">
        <v>16</v>
      </c>
      <c r="C4" s="90" t="s">
        <v>28</v>
      </c>
      <c r="D4" s="82" t="s">
        <v>31</v>
      </c>
      <c r="E4" s="84"/>
      <c r="F4" s="82" t="s">
        <v>3</v>
      </c>
      <c r="G4" s="83"/>
      <c r="H4" s="56"/>
      <c r="I4" s="97" t="s">
        <v>2</v>
      </c>
      <c r="J4" s="97"/>
      <c r="K4" s="97"/>
      <c r="L4" s="98"/>
      <c r="M4" s="110" t="s">
        <v>26</v>
      </c>
      <c r="N4" s="112" t="s">
        <v>29</v>
      </c>
      <c r="O4" s="104" t="s">
        <v>34</v>
      </c>
      <c r="P4" s="103"/>
      <c r="Q4" s="47" t="s">
        <v>37</v>
      </c>
      <c r="R4" s="108" t="s">
        <v>36</v>
      </c>
      <c r="S4" s="109"/>
      <c r="T4" s="51" t="s">
        <v>38</v>
      </c>
      <c r="U4" s="102" t="s">
        <v>32</v>
      </c>
      <c r="V4" s="103"/>
      <c r="W4" s="99" t="s">
        <v>45</v>
      </c>
      <c r="X4" s="100"/>
      <c r="Y4" s="101"/>
      <c r="Z4" s="51" t="s">
        <v>33</v>
      </c>
      <c r="AB4" s="51" t="s">
        <v>48</v>
      </c>
    </row>
    <row r="5" spans="1:28" s="4" customFormat="1" ht="77.25" customHeight="1" thickBot="1">
      <c r="A5" s="89"/>
      <c r="B5" s="81"/>
      <c r="C5" s="91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111"/>
      <c r="N5" s="113"/>
      <c r="O5" s="54" t="s">
        <v>30</v>
      </c>
      <c r="P5" s="46" t="s">
        <v>14</v>
      </c>
      <c r="Q5" s="48" t="s">
        <v>44</v>
      </c>
      <c r="R5" s="49" t="s">
        <v>15</v>
      </c>
      <c r="S5" s="50" t="s">
        <v>43</v>
      </c>
      <c r="T5" s="52" t="s">
        <v>12</v>
      </c>
      <c r="U5" s="45" t="s">
        <v>42</v>
      </c>
      <c r="V5" s="65" t="s">
        <v>39</v>
      </c>
      <c r="W5" s="53" t="s">
        <v>46</v>
      </c>
      <c r="X5" s="69" t="s">
        <v>47</v>
      </c>
      <c r="Y5" s="66" t="s">
        <v>40</v>
      </c>
      <c r="Z5" s="52" t="s">
        <v>41</v>
      </c>
      <c r="AB5" s="52" t="s">
        <v>49</v>
      </c>
    </row>
    <row r="6" spans="1:28" s="34" customFormat="1" ht="20" customHeight="1">
      <c r="A6" s="23">
        <v>1</v>
      </c>
      <c r="B6" s="24">
        <v>41421</v>
      </c>
      <c r="C6" s="25">
        <v>0.76111111111111107</v>
      </c>
      <c r="D6" s="26">
        <v>202</v>
      </c>
      <c r="E6" s="27">
        <v>202</v>
      </c>
      <c r="F6" s="28">
        <v>0</v>
      </c>
      <c r="G6" s="29">
        <v>0</v>
      </c>
      <c r="H6" s="30"/>
      <c r="I6" s="31">
        <v>1</v>
      </c>
      <c r="J6" s="31">
        <v>1</v>
      </c>
      <c r="K6" s="32">
        <v>0</v>
      </c>
      <c r="L6" s="27">
        <v>8</v>
      </c>
      <c r="M6" s="26"/>
      <c r="N6" s="33" t="s">
        <v>50</v>
      </c>
      <c r="O6" s="55">
        <v>0</v>
      </c>
      <c r="P6" s="55">
        <v>0</v>
      </c>
      <c r="Q6" s="61">
        <f t="shared" ref="Q6:Q20" si="0">F6*$F$2/1000*273/(273+L6)</f>
        <v>0</v>
      </c>
      <c r="R6" s="62">
        <f t="shared" ref="R6:R20" si="1">$N$2-K6</f>
        <v>4122</v>
      </c>
      <c r="S6" s="63">
        <f>IF(I6=J6,0,R6*(J6-I6))*273/(273+L6)</f>
        <v>0</v>
      </c>
      <c r="T6" s="73">
        <f t="shared" ref="T6:T15" si="2">T7</f>
        <v>96.788098960082863</v>
      </c>
      <c r="U6" s="61">
        <f>(S6+Q6)*T6/100</f>
        <v>0</v>
      </c>
      <c r="V6" s="64">
        <f>U6/1000</f>
        <v>0</v>
      </c>
      <c r="W6" s="64">
        <f>(G6+K6)/1000</f>
        <v>0</v>
      </c>
      <c r="X6" s="72">
        <v>0</v>
      </c>
      <c r="Y6" s="64">
        <f>(W6-X6)*(E6+1)*1*273/(273+L6)*T6/100</f>
        <v>0</v>
      </c>
      <c r="Z6" s="64">
        <f>V6+Y6</f>
        <v>0</v>
      </c>
      <c r="AB6" s="70">
        <f>E6/10</f>
        <v>20.2</v>
      </c>
    </row>
    <row r="7" spans="1:28" s="40" customFormat="1" ht="20" customHeight="1">
      <c r="A7" s="35">
        <f>A6+1</f>
        <v>2</v>
      </c>
      <c r="B7" s="24">
        <v>41421</v>
      </c>
      <c r="C7" s="25">
        <v>0.76111111111111107</v>
      </c>
      <c r="D7" s="26">
        <v>202</v>
      </c>
      <c r="E7" s="27">
        <v>150</v>
      </c>
      <c r="F7" s="36">
        <v>0</v>
      </c>
      <c r="G7" s="29">
        <v>8</v>
      </c>
      <c r="H7" s="37"/>
      <c r="I7" s="31">
        <v>1</v>
      </c>
      <c r="J7" s="31">
        <v>1</v>
      </c>
      <c r="K7" s="32">
        <v>0</v>
      </c>
      <c r="L7" s="27">
        <v>8</v>
      </c>
      <c r="M7" s="38"/>
      <c r="N7" s="39"/>
      <c r="O7" s="61">
        <f t="shared" ref="O7:O20" si="3">((B7 +C7) - (B6 + C6)) * 24 * 60</f>
        <v>0</v>
      </c>
      <c r="P7" s="64">
        <f>P6+O7/60</f>
        <v>0</v>
      </c>
      <c r="Q7" s="61">
        <f t="shared" si="0"/>
        <v>0</v>
      </c>
      <c r="R7" s="62">
        <f t="shared" si="1"/>
        <v>4122</v>
      </c>
      <c r="S7" s="63">
        <f t="shared" ref="S7:S20" si="4">IF(I7=J7,0,R7*(J7-I7))*273/(273+L7)</f>
        <v>0</v>
      </c>
      <c r="T7" s="73">
        <f t="shared" si="2"/>
        <v>96.788098960082863</v>
      </c>
      <c r="U7" s="61">
        <f>(S7+Q7)*T7/100</f>
        <v>0</v>
      </c>
      <c r="V7" s="64">
        <f>V6+U7/1000</f>
        <v>0</v>
      </c>
      <c r="W7" s="64">
        <f>W6+(G7+K7)/1000</f>
        <v>8.0000000000000002E-3</v>
      </c>
      <c r="X7" s="72">
        <f>X$2/1000*EXP(-0.016*E7)</f>
        <v>2.3586667855247253E-3</v>
      </c>
      <c r="Y7" s="64">
        <f>(W7-(X7-X6))*(E7+1)*1*273/(273+L7)*T7/100</f>
        <v>0.80100824619906075</v>
      </c>
      <c r="Z7" s="64">
        <f>V7+Y7</f>
        <v>0.80100824619906075</v>
      </c>
      <c r="AB7" s="70">
        <f t="shared" ref="AB7:AB27" si="5">E7/10</f>
        <v>15</v>
      </c>
    </row>
    <row r="8" spans="1:28" s="40" customFormat="1" ht="20" customHeight="1">
      <c r="A8" s="35">
        <f t="shared" ref="A8:A30" si="6">A7+1</f>
        <v>3</v>
      </c>
      <c r="B8" s="24">
        <v>41421</v>
      </c>
      <c r="C8" s="25">
        <v>0.76250000000000007</v>
      </c>
      <c r="D8" s="26">
        <v>152</v>
      </c>
      <c r="E8" s="27">
        <v>101</v>
      </c>
      <c r="F8" s="36">
        <v>0</v>
      </c>
      <c r="G8" s="29">
        <v>6</v>
      </c>
      <c r="H8" s="37"/>
      <c r="I8" s="31">
        <v>1</v>
      </c>
      <c r="J8" s="31">
        <v>1</v>
      </c>
      <c r="K8" s="32">
        <v>0</v>
      </c>
      <c r="L8" s="27">
        <v>8</v>
      </c>
      <c r="M8" s="38"/>
      <c r="N8" s="39"/>
      <c r="O8" s="61">
        <f t="shared" si="3"/>
        <v>1.9999999960418791</v>
      </c>
      <c r="P8" s="64">
        <f t="shared" ref="P8:P20" si="7">P7+O8/60</f>
        <v>3.3333333267364651E-2</v>
      </c>
      <c r="Q8" s="61">
        <f t="shared" si="0"/>
        <v>0</v>
      </c>
      <c r="R8" s="62">
        <f t="shared" si="1"/>
        <v>4122</v>
      </c>
      <c r="S8" s="63">
        <f t="shared" si="4"/>
        <v>0</v>
      </c>
      <c r="T8" s="73">
        <f t="shared" si="2"/>
        <v>96.788098960082863</v>
      </c>
      <c r="U8" s="61">
        <f t="shared" ref="U8:U20" si="8">(S8+Q8)*T8/100</f>
        <v>0</v>
      </c>
      <c r="V8" s="64">
        <f>V7+U8/1000</f>
        <v>0</v>
      </c>
      <c r="W8" s="64">
        <f t="shared" ref="W8:W20" si="9">W7+(G8+K8)/1000</f>
        <v>1.4E-2</v>
      </c>
      <c r="X8" s="72">
        <f t="shared" ref="X8:X27" si="10">X$2/1000*EXP(-0.016*E8)</f>
        <v>5.1659888587469198E-3</v>
      </c>
      <c r="Y8" s="64">
        <f t="shared" ref="Y8:Y27" si="11">(W8-(X8-X7))*(E8+1)*1*273/(273+L8)*T8/100</f>
        <v>1.0735257491691292</v>
      </c>
      <c r="Z8" s="64">
        <f t="shared" ref="Z8:Z20" si="12">V8+Y8</f>
        <v>1.0735257491691292</v>
      </c>
      <c r="AB8" s="70">
        <f t="shared" si="5"/>
        <v>10.1</v>
      </c>
    </row>
    <row r="9" spans="1:28" s="40" customFormat="1" ht="20" customHeight="1">
      <c r="A9" s="35">
        <f t="shared" si="6"/>
        <v>4</v>
      </c>
      <c r="B9" s="24">
        <v>41421</v>
      </c>
      <c r="C9" s="25">
        <v>0.76458333333333339</v>
      </c>
      <c r="D9" s="26">
        <v>103</v>
      </c>
      <c r="E9" s="27">
        <v>69</v>
      </c>
      <c r="F9" s="36">
        <v>0</v>
      </c>
      <c r="G9" s="29">
        <v>4</v>
      </c>
      <c r="H9" s="37"/>
      <c r="I9" s="31">
        <v>1</v>
      </c>
      <c r="J9" s="31">
        <v>1</v>
      </c>
      <c r="K9" s="32">
        <v>0</v>
      </c>
      <c r="L9" s="27">
        <v>8</v>
      </c>
      <c r="M9" s="38"/>
      <c r="N9" s="39"/>
      <c r="O9" s="61">
        <f t="shared" si="3"/>
        <v>2.9999999993015081</v>
      </c>
      <c r="P9" s="64">
        <f t="shared" si="7"/>
        <v>8.3333333255723119E-2</v>
      </c>
      <c r="Q9" s="61">
        <f t="shared" si="0"/>
        <v>0</v>
      </c>
      <c r="R9" s="62">
        <f t="shared" si="1"/>
        <v>4122</v>
      </c>
      <c r="S9" s="63">
        <f t="shared" si="4"/>
        <v>0</v>
      </c>
      <c r="T9" s="73">
        <f t="shared" si="2"/>
        <v>96.788098960082863</v>
      </c>
      <c r="U9" s="61">
        <f t="shared" si="8"/>
        <v>0</v>
      </c>
      <c r="V9" s="64">
        <f>V8+U9/1000</f>
        <v>0</v>
      </c>
      <c r="W9" s="64">
        <f t="shared" si="9"/>
        <v>1.8000000000000002E-2</v>
      </c>
      <c r="X9" s="72">
        <f t="shared" si="10"/>
        <v>8.6200987284068709E-3</v>
      </c>
      <c r="Y9" s="64">
        <f t="shared" si="11"/>
        <v>0.95745116051362378</v>
      </c>
      <c r="Z9" s="64">
        <f t="shared" si="12"/>
        <v>0.95745116051362378</v>
      </c>
      <c r="AB9" s="70">
        <f t="shared" si="5"/>
        <v>6.9</v>
      </c>
    </row>
    <row r="10" spans="1:28" s="40" customFormat="1" ht="20" customHeight="1">
      <c r="A10" s="35">
        <f t="shared" si="6"/>
        <v>5</v>
      </c>
      <c r="B10" s="24">
        <v>41421</v>
      </c>
      <c r="C10" s="25">
        <v>0.7680555555555556</v>
      </c>
      <c r="D10" s="26">
        <v>70</v>
      </c>
      <c r="E10" s="27">
        <v>54</v>
      </c>
      <c r="F10" s="36">
        <v>0</v>
      </c>
      <c r="G10" s="29">
        <v>4</v>
      </c>
      <c r="H10" s="37"/>
      <c r="I10" s="31">
        <v>1</v>
      </c>
      <c r="J10" s="31">
        <v>1</v>
      </c>
      <c r="K10" s="32">
        <v>0</v>
      </c>
      <c r="L10" s="27">
        <v>8</v>
      </c>
      <c r="M10" s="38"/>
      <c r="N10" s="39"/>
      <c r="O10" s="61">
        <f t="shared" si="3"/>
        <v>5.0000000058207661</v>
      </c>
      <c r="P10" s="64">
        <f t="shared" si="7"/>
        <v>0.16666666668606922</v>
      </c>
      <c r="Q10" s="61">
        <f t="shared" si="0"/>
        <v>0</v>
      </c>
      <c r="R10" s="62">
        <f t="shared" si="1"/>
        <v>4122</v>
      </c>
      <c r="S10" s="63">
        <f t="shared" si="4"/>
        <v>0</v>
      </c>
      <c r="T10" s="73">
        <f t="shared" si="2"/>
        <v>96.788098960082863</v>
      </c>
      <c r="U10" s="61">
        <f t="shared" si="8"/>
        <v>0</v>
      </c>
      <c r="V10" s="64">
        <f>V9+U10/1000</f>
        <v>0</v>
      </c>
      <c r="W10" s="64">
        <f t="shared" si="9"/>
        <v>2.2000000000000002E-2</v>
      </c>
      <c r="X10" s="72">
        <f t="shared" si="10"/>
        <v>1.0958293184173858E-2</v>
      </c>
      <c r="Y10" s="64">
        <f t="shared" si="11"/>
        <v>1.0168675139839218</v>
      </c>
      <c r="Z10" s="64">
        <f t="shared" si="12"/>
        <v>1.0168675139839218</v>
      </c>
      <c r="AB10" s="70">
        <f t="shared" si="5"/>
        <v>5.4</v>
      </c>
    </row>
    <row r="11" spans="1:28" s="40" customFormat="1" ht="20" customHeight="1">
      <c r="A11" s="35">
        <f t="shared" si="6"/>
        <v>6</v>
      </c>
      <c r="B11" s="24">
        <v>41421</v>
      </c>
      <c r="C11" s="25">
        <v>0.77847222222222223</v>
      </c>
      <c r="D11" s="26">
        <v>61</v>
      </c>
      <c r="E11" s="27">
        <v>53</v>
      </c>
      <c r="F11" s="36">
        <v>0</v>
      </c>
      <c r="G11" s="29">
        <v>3</v>
      </c>
      <c r="H11" s="37"/>
      <c r="I11" s="31">
        <v>1</v>
      </c>
      <c r="J11" s="31">
        <v>1</v>
      </c>
      <c r="K11" s="32">
        <v>0</v>
      </c>
      <c r="L11" s="27">
        <v>8</v>
      </c>
      <c r="M11" s="38"/>
      <c r="N11" s="39"/>
      <c r="O11" s="61">
        <f t="shared" si="3"/>
        <v>14.99999999650754</v>
      </c>
      <c r="P11" s="64">
        <f t="shared" si="7"/>
        <v>0.41666666662786156</v>
      </c>
      <c r="Q11" s="61">
        <f t="shared" si="0"/>
        <v>0</v>
      </c>
      <c r="R11" s="62">
        <f t="shared" si="1"/>
        <v>4122</v>
      </c>
      <c r="S11" s="63">
        <f t="shared" si="4"/>
        <v>0</v>
      </c>
      <c r="T11" s="73">
        <f t="shared" si="2"/>
        <v>96.788098960082863</v>
      </c>
      <c r="U11" s="61">
        <f t="shared" si="8"/>
        <v>0</v>
      </c>
      <c r="V11" s="64">
        <f t="shared" ref="V11:V20" si="13">V10+U11/1000</f>
        <v>0</v>
      </c>
      <c r="W11" s="64">
        <f t="shared" si="9"/>
        <v>2.5000000000000001E-2</v>
      </c>
      <c r="X11" s="72">
        <f t="shared" si="10"/>
        <v>1.1135036047529152E-2</v>
      </c>
      <c r="Y11" s="64">
        <f t="shared" si="11"/>
        <v>1.2604650636935215</v>
      </c>
      <c r="Z11" s="64">
        <f t="shared" si="12"/>
        <v>1.2604650636935215</v>
      </c>
      <c r="AB11" s="70">
        <f t="shared" si="5"/>
        <v>5.3</v>
      </c>
    </row>
    <row r="12" spans="1:28" s="40" customFormat="1" ht="20" customHeight="1">
      <c r="A12" s="35">
        <f t="shared" si="6"/>
        <v>7</v>
      </c>
      <c r="B12" s="24">
        <v>41421</v>
      </c>
      <c r="C12" s="25">
        <v>0.7909722222222223</v>
      </c>
      <c r="D12" s="26">
        <v>59</v>
      </c>
      <c r="E12" s="27">
        <v>51</v>
      </c>
      <c r="F12" s="36">
        <v>0</v>
      </c>
      <c r="G12" s="29">
        <v>3</v>
      </c>
      <c r="H12" s="37"/>
      <c r="I12" s="31">
        <v>1</v>
      </c>
      <c r="J12" s="31">
        <v>1</v>
      </c>
      <c r="K12" s="32">
        <v>0</v>
      </c>
      <c r="L12" s="27">
        <v>8</v>
      </c>
      <c r="M12" s="38"/>
      <c r="N12" s="39"/>
      <c r="O12" s="61">
        <f t="shared" si="3"/>
        <v>18.000000006286427</v>
      </c>
      <c r="P12" s="64">
        <f t="shared" si="7"/>
        <v>0.71666666673263535</v>
      </c>
      <c r="Q12" s="61">
        <f t="shared" si="0"/>
        <v>0</v>
      </c>
      <c r="R12" s="62">
        <f t="shared" si="1"/>
        <v>4122</v>
      </c>
      <c r="S12" s="63">
        <f t="shared" si="4"/>
        <v>0</v>
      </c>
      <c r="T12" s="73">
        <f t="shared" si="2"/>
        <v>96.788098960082863</v>
      </c>
      <c r="U12" s="61">
        <f t="shared" si="8"/>
        <v>0</v>
      </c>
      <c r="V12" s="64">
        <f t="shared" si="13"/>
        <v>0</v>
      </c>
      <c r="W12" s="64">
        <f t="shared" si="9"/>
        <v>2.8000000000000001E-2</v>
      </c>
      <c r="X12" s="72">
        <f t="shared" si="10"/>
        <v>1.1497119641277365E-2</v>
      </c>
      <c r="Y12" s="64">
        <f t="shared" si="11"/>
        <v>1.3514093817290456</v>
      </c>
      <c r="Z12" s="64">
        <f t="shared" si="12"/>
        <v>1.3514093817290456</v>
      </c>
      <c r="AB12" s="70">
        <f t="shared" si="5"/>
        <v>5.0999999999999996</v>
      </c>
    </row>
    <row r="13" spans="1:28" s="40" customFormat="1" ht="20" customHeight="1">
      <c r="A13" s="35">
        <f t="shared" si="6"/>
        <v>8</v>
      </c>
      <c r="B13" s="24">
        <v>41421</v>
      </c>
      <c r="C13" s="25">
        <v>0.81527777777777777</v>
      </c>
      <c r="D13" s="26">
        <v>59</v>
      </c>
      <c r="E13" s="27">
        <v>50</v>
      </c>
      <c r="F13" s="36">
        <v>0</v>
      </c>
      <c r="G13" s="29">
        <v>4</v>
      </c>
      <c r="H13" s="37"/>
      <c r="I13" s="31">
        <v>1</v>
      </c>
      <c r="J13" s="31">
        <v>1</v>
      </c>
      <c r="K13" s="32">
        <v>0</v>
      </c>
      <c r="L13" s="27">
        <v>8</v>
      </c>
      <c r="M13" s="38"/>
      <c r="N13" s="39"/>
      <c r="O13" s="61">
        <f t="shared" si="3"/>
        <v>34.999999998835847</v>
      </c>
      <c r="P13" s="64">
        <f t="shared" si="7"/>
        <v>1.3000000000465661</v>
      </c>
      <c r="Q13" s="61">
        <f t="shared" si="0"/>
        <v>0</v>
      </c>
      <c r="R13" s="62">
        <f t="shared" si="1"/>
        <v>4122</v>
      </c>
      <c r="S13" s="63">
        <f t="shared" si="4"/>
        <v>0</v>
      </c>
      <c r="T13" s="73">
        <f t="shared" si="2"/>
        <v>96.788098960082863</v>
      </c>
      <c r="U13" s="61">
        <f t="shared" si="8"/>
        <v>0</v>
      </c>
      <c r="V13" s="64">
        <f t="shared" si="13"/>
        <v>0</v>
      </c>
      <c r="W13" s="64">
        <f t="shared" si="9"/>
        <v>3.2000000000000001E-2</v>
      </c>
      <c r="X13" s="72">
        <f t="shared" si="10"/>
        <v>1.168255306704776E-2</v>
      </c>
      <c r="Y13" s="64">
        <f t="shared" si="11"/>
        <v>1.5257187171615192</v>
      </c>
      <c r="Z13" s="64">
        <f t="shared" si="12"/>
        <v>1.5257187171615192</v>
      </c>
      <c r="AB13" s="70">
        <f t="shared" si="5"/>
        <v>5</v>
      </c>
    </row>
    <row r="14" spans="1:28" s="40" customFormat="1" ht="20" customHeight="1">
      <c r="A14" s="35">
        <f t="shared" si="6"/>
        <v>9</v>
      </c>
      <c r="B14" s="24">
        <v>41421</v>
      </c>
      <c r="C14" s="25">
        <v>0.84097222222222223</v>
      </c>
      <c r="D14" s="26">
        <v>57</v>
      </c>
      <c r="E14" s="27">
        <v>49</v>
      </c>
      <c r="F14" s="36">
        <v>0</v>
      </c>
      <c r="G14" s="29">
        <v>4</v>
      </c>
      <c r="H14" s="37"/>
      <c r="I14" s="31">
        <v>1</v>
      </c>
      <c r="J14" s="31">
        <v>1</v>
      </c>
      <c r="K14" s="32">
        <v>0</v>
      </c>
      <c r="L14" s="27">
        <v>8</v>
      </c>
      <c r="M14" s="38"/>
      <c r="N14" s="39"/>
      <c r="O14" s="61">
        <f t="shared" si="3"/>
        <v>36.999999994877726</v>
      </c>
      <c r="P14" s="64">
        <f t="shared" si="7"/>
        <v>1.9166666666278616</v>
      </c>
      <c r="Q14" s="61">
        <f t="shared" si="0"/>
        <v>0</v>
      </c>
      <c r="R14" s="62">
        <f t="shared" si="1"/>
        <v>4122</v>
      </c>
      <c r="S14" s="63">
        <f t="shared" si="4"/>
        <v>0</v>
      </c>
      <c r="T14" s="73">
        <f t="shared" si="2"/>
        <v>96.788098960082863</v>
      </c>
      <c r="U14" s="61">
        <f t="shared" si="8"/>
        <v>0</v>
      </c>
      <c r="V14" s="64">
        <f t="shared" si="13"/>
        <v>0</v>
      </c>
      <c r="W14" s="64">
        <f t="shared" si="9"/>
        <v>3.6000000000000004E-2</v>
      </c>
      <c r="X14" s="72">
        <f t="shared" si="10"/>
        <v>1.1870977290206182E-2</v>
      </c>
      <c r="Y14" s="64">
        <f t="shared" si="11"/>
        <v>1.6837271794948179</v>
      </c>
      <c r="Z14" s="64">
        <f t="shared" si="12"/>
        <v>1.6837271794948179</v>
      </c>
      <c r="AB14" s="70">
        <f t="shared" si="5"/>
        <v>4.9000000000000004</v>
      </c>
    </row>
    <row r="15" spans="1:28" s="40" customFormat="1" ht="20" customHeight="1">
      <c r="A15" s="35">
        <f t="shared" si="6"/>
        <v>10</v>
      </c>
      <c r="B15" s="24">
        <v>41421</v>
      </c>
      <c r="C15" s="25">
        <v>0.86111111111111116</v>
      </c>
      <c r="D15" s="26">
        <v>56</v>
      </c>
      <c r="E15" s="27">
        <v>47</v>
      </c>
      <c r="F15" s="36">
        <v>0</v>
      </c>
      <c r="G15" s="29">
        <v>5</v>
      </c>
      <c r="H15" s="37"/>
      <c r="I15" s="31">
        <v>1</v>
      </c>
      <c r="J15" s="31">
        <v>1</v>
      </c>
      <c r="K15" s="32">
        <v>0</v>
      </c>
      <c r="L15" s="27">
        <v>8</v>
      </c>
      <c r="M15" s="38"/>
      <c r="N15" s="39"/>
      <c r="O15" s="61">
        <f t="shared" si="3"/>
        <v>29.000000000232831</v>
      </c>
      <c r="P15" s="64">
        <f t="shared" si="7"/>
        <v>2.3999999999650754</v>
      </c>
      <c r="Q15" s="61">
        <f t="shared" si="0"/>
        <v>0</v>
      </c>
      <c r="R15" s="62">
        <f t="shared" si="1"/>
        <v>4122</v>
      </c>
      <c r="S15" s="63">
        <f t="shared" si="4"/>
        <v>0</v>
      </c>
      <c r="T15" s="73">
        <f t="shared" si="2"/>
        <v>96.788098960082863</v>
      </c>
      <c r="U15" s="61">
        <f t="shared" si="8"/>
        <v>0</v>
      </c>
      <c r="V15" s="64">
        <f t="shared" si="13"/>
        <v>0</v>
      </c>
      <c r="W15" s="64">
        <f t="shared" si="9"/>
        <v>4.1000000000000002E-2</v>
      </c>
      <c r="X15" s="72">
        <f t="shared" si="10"/>
        <v>1.2256991857217403E-2</v>
      </c>
      <c r="Y15" s="64">
        <f t="shared" si="11"/>
        <v>1.8331378854861007</v>
      </c>
      <c r="Z15" s="64">
        <f t="shared" si="12"/>
        <v>1.8331378854861007</v>
      </c>
      <c r="AB15" s="70">
        <f t="shared" si="5"/>
        <v>4.7</v>
      </c>
    </row>
    <row r="16" spans="1:28" s="40" customFormat="1" ht="20" customHeight="1">
      <c r="A16" s="35">
        <f t="shared" si="6"/>
        <v>11</v>
      </c>
      <c r="B16" s="24">
        <v>41421</v>
      </c>
      <c r="C16" s="25">
        <v>0.88611111111111107</v>
      </c>
      <c r="D16" s="26">
        <v>55</v>
      </c>
      <c r="E16" s="27">
        <v>39</v>
      </c>
      <c r="F16" s="36">
        <v>0</v>
      </c>
      <c r="G16" s="29">
        <v>15</v>
      </c>
      <c r="H16" s="37"/>
      <c r="I16" s="31">
        <v>1</v>
      </c>
      <c r="J16" s="31">
        <v>1</v>
      </c>
      <c r="K16" s="32">
        <v>0</v>
      </c>
      <c r="L16" s="27">
        <v>8</v>
      </c>
      <c r="M16" s="38"/>
      <c r="N16" s="39"/>
      <c r="O16" s="61">
        <f t="shared" si="3"/>
        <v>36.000000002095476</v>
      </c>
      <c r="P16" s="64">
        <f t="shared" si="7"/>
        <v>3</v>
      </c>
      <c r="Q16" s="61">
        <f t="shared" si="0"/>
        <v>0</v>
      </c>
      <c r="R16" s="62">
        <f t="shared" si="1"/>
        <v>4122</v>
      </c>
      <c r="S16" s="63">
        <f t="shared" si="4"/>
        <v>0</v>
      </c>
      <c r="T16" s="73">
        <f>T17</f>
        <v>96.788098960082863</v>
      </c>
      <c r="U16" s="61">
        <f t="shared" si="8"/>
        <v>0</v>
      </c>
      <c r="V16" s="64">
        <f t="shared" si="13"/>
        <v>0</v>
      </c>
      <c r="W16" s="64">
        <f t="shared" si="9"/>
        <v>5.6000000000000001E-2</v>
      </c>
      <c r="X16" s="72">
        <f t="shared" si="10"/>
        <v>1.3930720899353856E-2</v>
      </c>
      <c r="Y16" s="64">
        <f t="shared" si="11"/>
        <v>2.043375461439628</v>
      </c>
      <c r="Z16" s="64">
        <f t="shared" si="12"/>
        <v>2.043375461439628</v>
      </c>
      <c r="AB16" s="70">
        <f t="shared" si="5"/>
        <v>3.9</v>
      </c>
    </row>
    <row r="17" spans="1:28" s="40" customFormat="1" ht="20" customHeight="1">
      <c r="A17" s="35">
        <f t="shared" si="6"/>
        <v>12</v>
      </c>
      <c r="B17" s="24">
        <v>41421</v>
      </c>
      <c r="C17" s="25">
        <v>0.9159722222222223</v>
      </c>
      <c r="D17" s="26">
        <v>53</v>
      </c>
      <c r="E17" s="27">
        <v>29</v>
      </c>
      <c r="F17" s="36">
        <v>760</v>
      </c>
      <c r="G17" s="29">
        <v>69</v>
      </c>
      <c r="H17" s="37"/>
      <c r="I17" s="31">
        <v>1</v>
      </c>
      <c r="J17" s="31">
        <v>1</v>
      </c>
      <c r="K17" s="32">
        <v>0</v>
      </c>
      <c r="L17" s="27">
        <v>8</v>
      </c>
      <c r="M17" s="38" t="s">
        <v>54</v>
      </c>
      <c r="N17" s="39" t="s">
        <v>55</v>
      </c>
      <c r="O17" s="61">
        <f t="shared" si="3"/>
        <v>43.000000003958121</v>
      </c>
      <c r="P17" s="64">
        <f t="shared" si="7"/>
        <v>3.7166666667326353</v>
      </c>
      <c r="Q17" s="61">
        <f t="shared" si="0"/>
        <v>744.26989323843429</v>
      </c>
      <c r="R17" s="62">
        <f t="shared" si="1"/>
        <v>4122</v>
      </c>
      <c r="S17" s="63">
        <f t="shared" si="4"/>
        <v>0</v>
      </c>
      <c r="T17" s="73">
        <v>96.788098960082863</v>
      </c>
      <c r="U17" s="61">
        <f t="shared" si="8"/>
        <v>720.36468079771885</v>
      </c>
      <c r="V17" s="64">
        <f t="shared" si="13"/>
        <v>0.72036468079771887</v>
      </c>
      <c r="W17" s="64">
        <f t="shared" si="9"/>
        <v>0.125</v>
      </c>
      <c r="X17" s="72">
        <f t="shared" si="10"/>
        <v>1.6347852416144559E-2</v>
      </c>
      <c r="Y17" s="64">
        <f t="shared" si="11"/>
        <v>3.4580344974222976</v>
      </c>
      <c r="Z17" s="64">
        <f t="shared" si="12"/>
        <v>4.1783991782200163</v>
      </c>
      <c r="AB17" s="70">
        <f t="shared" si="5"/>
        <v>2.9</v>
      </c>
    </row>
    <row r="18" spans="1:28" s="40" customFormat="1" ht="20" customHeight="1">
      <c r="A18" s="35">
        <f t="shared" si="6"/>
        <v>13</v>
      </c>
      <c r="B18" s="24">
        <v>41421</v>
      </c>
      <c r="C18" s="25">
        <v>0.95277777777777783</v>
      </c>
      <c r="D18" s="26">
        <v>49</v>
      </c>
      <c r="E18" s="27">
        <v>33</v>
      </c>
      <c r="F18" s="36">
        <v>1810</v>
      </c>
      <c r="G18" s="29">
        <v>11</v>
      </c>
      <c r="H18" s="37"/>
      <c r="I18" s="31">
        <v>1</v>
      </c>
      <c r="J18" s="31">
        <v>1</v>
      </c>
      <c r="K18" s="32">
        <v>0</v>
      </c>
      <c r="L18" s="27">
        <v>8</v>
      </c>
      <c r="M18" s="38" t="s">
        <v>56</v>
      </c>
      <c r="N18" s="39"/>
      <c r="O18" s="61">
        <f t="shared" si="3"/>
        <v>52.999999994644895</v>
      </c>
      <c r="P18" s="64">
        <f t="shared" si="7"/>
        <v>4.5999999999767169</v>
      </c>
      <c r="Q18" s="61">
        <f t="shared" si="0"/>
        <v>1772.5375088967971</v>
      </c>
      <c r="R18" s="62">
        <f t="shared" si="1"/>
        <v>4122</v>
      </c>
      <c r="S18" s="63">
        <f t="shared" si="4"/>
        <v>0</v>
      </c>
      <c r="T18" s="73">
        <v>97.10951676943084</v>
      </c>
      <c r="U18" s="61">
        <f t="shared" si="8"/>
        <v>1721.3026094465868</v>
      </c>
      <c r="V18" s="64">
        <f t="shared" si="13"/>
        <v>2.4416672902443057</v>
      </c>
      <c r="W18" s="64">
        <f t="shared" si="9"/>
        <v>0.13600000000000001</v>
      </c>
      <c r="X18" s="72">
        <f t="shared" si="10"/>
        <v>1.5334367297934109E-2</v>
      </c>
      <c r="Y18" s="64">
        <f t="shared" si="11"/>
        <v>4.39501488739465</v>
      </c>
      <c r="Z18" s="64">
        <f t="shared" si="12"/>
        <v>6.8366821776389557</v>
      </c>
      <c r="AB18" s="70">
        <f t="shared" si="5"/>
        <v>3.3</v>
      </c>
    </row>
    <row r="19" spans="1:28" s="40" customFormat="1" ht="20" customHeight="1">
      <c r="A19" s="35">
        <f t="shared" si="6"/>
        <v>14</v>
      </c>
      <c r="B19" s="24">
        <v>41421</v>
      </c>
      <c r="C19" s="25">
        <v>0.9868055555555556</v>
      </c>
      <c r="D19" s="26">
        <v>46</v>
      </c>
      <c r="E19" s="27">
        <v>29</v>
      </c>
      <c r="F19" s="36">
        <v>1800</v>
      </c>
      <c r="G19" s="29">
        <v>14</v>
      </c>
      <c r="H19" s="37"/>
      <c r="I19" s="31">
        <v>1</v>
      </c>
      <c r="J19" s="31">
        <v>1</v>
      </c>
      <c r="K19" s="32">
        <v>0</v>
      </c>
      <c r="L19" s="27">
        <v>8</v>
      </c>
      <c r="M19" s="38" t="s">
        <v>57</v>
      </c>
      <c r="N19" s="39"/>
      <c r="O19" s="61">
        <f t="shared" si="3"/>
        <v>49.000000002561137</v>
      </c>
      <c r="P19" s="64">
        <f t="shared" si="7"/>
        <v>5.4166666666860692</v>
      </c>
      <c r="Q19" s="61">
        <f t="shared" si="0"/>
        <v>1762.7444839857651</v>
      </c>
      <c r="R19" s="62">
        <f t="shared" si="1"/>
        <v>4122</v>
      </c>
      <c r="S19" s="63">
        <f t="shared" si="4"/>
        <v>0</v>
      </c>
      <c r="T19" s="73">
        <v>97.315074306224744</v>
      </c>
      <c r="U19" s="61">
        <f t="shared" si="8"/>
        <v>1715.4161044196253</v>
      </c>
      <c r="V19" s="64">
        <f t="shared" si="13"/>
        <v>4.157083394663931</v>
      </c>
      <c r="W19" s="64">
        <f t="shared" si="9"/>
        <v>0.15000000000000002</v>
      </c>
      <c r="X19" s="72">
        <f t="shared" si="10"/>
        <v>1.6347852416144559E-2</v>
      </c>
      <c r="Y19" s="64">
        <f t="shared" si="11"/>
        <v>4.2257583824334652</v>
      </c>
      <c r="Z19" s="64">
        <f t="shared" si="12"/>
        <v>8.3828417770973971</v>
      </c>
      <c r="AB19" s="70">
        <f t="shared" si="5"/>
        <v>2.9</v>
      </c>
    </row>
    <row r="20" spans="1:28" s="40" customFormat="1" ht="20" customHeight="1">
      <c r="A20" s="35">
        <f t="shared" si="6"/>
        <v>15</v>
      </c>
      <c r="B20" s="24">
        <v>41422</v>
      </c>
      <c r="C20" s="25">
        <v>2.5694444444444447E-2</v>
      </c>
      <c r="D20" s="26">
        <v>43</v>
      </c>
      <c r="E20" s="27">
        <v>31</v>
      </c>
      <c r="F20" s="36">
        <v>1020</v>
      </c>
      <c r="G20" s="29">
        <v>25</v>
      </c>
      <c r="H20" s="37"/>
      <c r="I20" s="31">
        <v>1</v>
      </c>
      <c r="J20" s="31">
        <v>1</v>
      </c>
      <c r="K20" s="32">
        <v>0</v>
      </c>
      <c r="L20" s="27">
        <v>8</v>
      </c>
      <c r="M20" s="38"/>
      <c r="N20" s="39"/>
      <c r="O20" s="61">
        <f t="shared" si="3"/>
        <v>55.999999993946403</v>
      </c>
      <c r="P20" s="64">
        <f t="shared" si="7"/>
        <v>6.3499999999185093</v>
      </c>
      <c r="Q20" s="61">
        <f t="shared" si="0"/>
        <v>998.88854092526708</v>
      </c>
      <c r="R20" s="62">
        <f t="shared" si="1"/>
        <v>4122</v>
      </c>
      <c r="S20" s="63">
        <f t="shared" si="4"/>
        <v>0</v>
      </c>
      <c r="T20" s="73">
        <f>T19</f>
        <v>97.315074306224744</v>
      </c>
      <c r="U20" s="61">
        <f t="shared" si="8"/>
        <v>972.06912583778785</v>
      </c>
      <c r="V20" s="64">
        <f t="shared" si="13"/>
        <v>5.1291525205017185</v>
      </c>
      <c r="W20" s="64">
        <f t="shared" si="9"/>
        <v>0.17500000000000002</v>
      </c>
      <c r="X20" s="72">
        <f t="shared" si="10"/>
        <v>1.5833002667895318E-2</v>
      </c>
      <c r="Y20" s="64">
        <f t="shared" si="11"/>
        <v>5.3100705436144198</v>
      </c>
      <c r="Z20" s="64">
        <f t="shared" si="12"/>
        <v>10.439223064116138</v>
      </c>
      <c r="AB20" s="70">
        <f t="shared" si="5"/>
        <v>3.1</v>
      </c>
    </row>
    <row r="21" spans="1:28" s="40" customFormat="1" ht="20" customHeight="1">
      <c r="A21" s="35">
        <f t="shared" si="6"/>
        <v>16</v>
      </c>
      <c r="B21" s="24">
        <v>41422</v>
      </c>
      <c r="C21" s="25">
        <v>6.3194444444444442E-2</v>
      </c>
      <c r="D21" s="26">
        <v>38</v>
      </c>
      <c r="E21" s="27">
        <v>35</v>
      </c>
      <c r="F21" s="36">
        <v>540</v>
      </c>
      <c r="G21" s="29">
        <v>2</v>
      </c>
      <c r="H21" s="37"/>
      <c r="I21" s="31">
        <v>1</v>
      </c>
      <c r="J21" s="31">
        <v>1</v>
      </c>
      <c r="K21" s="32">
        <v>0</v>
      </c>
      <c r="L21" s="27">
        <v>8</v>
      </c>
      <c r="M21" s="38" t="s">
        <v>58</v>
      </c>
      <c r="N21" s="39"/>
      <c r="O21" s="61">
        <f t="shared" ref="O21:O27" si="14">((B21 +C21) - (B20 + C20)) * 24 * 60</f>
        <v>54.000000008381903</v>
      </c>
      <c r="P21" s="64">
        <f t="shared" ref="P21:P27" si="15">P20+O21/60</f>
        <v>7.2500000000582077</v>
      </c>
      <c r="Q21" s="61">
        <f t="shared" ref="Q21:Q27" si="16">F21*$F$2/1000*273/(273+L21)</f>
        <v>528.82334519572964</v>
      </c>
      <c r="R21" s="62">
        <f t="shared" ref="R21:R27" si="17">$N$2-K21</f>
        <v>4122</v>
      </c>
      <c r="S21" s="63">
        <f t="shared" ref="S21:S27" si="18">IF(I21=J21,0,R21*(J21-I21))*273/(273+L21)</f>
        <v>0</v>
      </c>
      <c r="T21" s="73">
        <v>97.820909612409622</v>
      </c>
      <c r="U21" s="61">
        <f t="shared" ref="U21:U27" si="19">(S21+Q21)*T21/100</f>
        <v>517.29980651323558</v>
      </c>
      <c r="V21" s="64">
        <f t="shared" ref="V21:V27" si="20">V20+U21/1000</f>
        <v>5.6464523270149538</v>
      </c>
      <c r="W21" s="64">
        <f t="shared" ref="W21:W27" si="21">W20+(G21+K21)/1000</f>
        <v>0.17700000000000002</v>
      </c>
      <c r="X21" s="72">
        <f t="shared" si="10"/>
        <v>1.4851435660069186E-2</v>
      </c>
      <c r="Y21" s="64">
        <f t="shared" si="11"/>
        <v>6.089274482544373</v>
      </c>
      <c r="Z21" s="64">
        <f t="shared" ref="Z21:Z27" si="22">V21+Y21</f>
        <v>11.735726809559328</v>
      </c>
      <c r="AB21" s="70">
        <f t="shared" si="5"/>
        <v>3.5</v>
      </c>
    </row>
    <row r="22" spans="1:28" ht="20" customHeight="1">
      <c r="A22" s="35">
        <f t="shared" si="6"/>
        <v>17</v>
      </c>
      <c r="B22" s="24">
        <v>41422</v>
      </c>
      <c r="C22" s="25">
        <v>0.10555555555555556</v>
      </c>
      <c r="D22" s="26">
        <v>35</v>
      </c>
      <c r="E22" s="27">
        <v>28</v>
      </c>
      <c r="F22" s="36">
        <v>900</v>
      </c>
      <c r="G22" s="29">
        <v>3</v>
      </c>
      <c r="H22" s="37"/>
      <c r="I22" s="31">
        <v>1</v>
      </c>
      <c r="J22" s="31">
        <v>1</v>
      </c>
      <c r="K22" s="32">
        <v>0</v>
      </c>
      <c r="L22" s="27">
        <v>8</v>
      </c>
      <c r="M22" s="38"/>
      <c r="N22" s="39"/>
      <c r="O22" s="61">
        <f t="shared" si="14"/>
        <v>60.999999999767169</v>
      </c>
      <c r="P22" s="64">
        <f t="shared" si="15"/>
        <v>8.2666666667209938</v>
      </c>
      <c r="Q22" s="61">
        <f t="shared" si="16"/>
        <v>881.37224199288255</v>
      </c>
      <c r="R22" s="62">
        <f t="shared" si="17"/>
        <v>4122</v>
      </c>
      <c r="S22" s="63">
        <f t="shared" si="18"/>
        <v>0</v>
      </c>
      <c r="T22" s="73">
        <f t="shared" ref="T22:T30" si="23">T21</f>
        <v>97.820909612409622</v>
      </c>
      <c r="U22" s="61">
        <f t="shared" si="19"/>
        <v>862.16634418872582</v>
      </c>
      <c r="V22" s="64">
        <f t="shared" si="20"/>
        <v>6.5086186712036795</v>
      </c>
      <c r="W22" s="64">
        <f t="shared" si="21"/>
        <v>0.18000000000000002</v>
      </c>
      <c r="X22" s="72">
        <f t="shared" si="10"/>
        <v>1.6611521784829823E-2</v>
      </c>
      <c r="Y22" s="64">
        <f t="shared" si="11"/>
        <v>4.9123690400082962</v>
      </c>
      <c r="Z22" s="64">
        <f t="shared" si="22"/>
        <v>11.420987711211975</v>
      </c>
      <c r="AB22" s="70">
        <f t="shared" si="5"/>
        <v>2.8</v>
      </c>
    </row>
    <row r="23" spans="1:28" ht="20" customHeight="1">
      <c r="A23" s="35">
        <f t="shared" si="6"/>
        <v>18</v>
      </c>
      <c r="B23" s="24">
        <v>41422</v>
      </c>
      <c r="C23" s="25">
        <v>0.12638888888888888</v>
      </c>
      <c r="D23" s="26">
        <v>28</v>
      </c>
      <c r="E23" s="27">
        <v>21</v>
      </c>
      <c r="F23" s="36">
        <v>900</v>
      </c>
      <c r="G23" s="29">
        <v>9</v>
      </c>
      <c r="H23" s="37"/>
      <c r="I23" s="31">
        <v>1</v>
      </c>
      <c r="J23" s="31">
        <v>1</v>
      </c>
      <c r="K23" s="32">
        <v>0</v>
      </c>
      <c r="L23" s="27">
        <v>8</v>
      </c>
      <c r="M23" s="38" t="s">
        <v>59</v>
      </c>
      <c r="N23" s="39" t="s">
        <v>60</v>
      </c>
      <c r="O23" s="61">
        <f t="shared" si="14"/>
        <v>29.999999993015081</v>
      </c>
      <c r="P23" s="64">
        <f t="shared" si="15"/>
        <v>8.7666666666045785</v>
      </c>
      <c r="Q23" s="61">
        <f t="shared" si="16"/>
        <v>881.37224199288255</v>
      </c>
      <c r="R23" s="62">
        <f t="shared" si="17"/>
        <v>4122</v>
      </c>
      <c r="S23" s="63">
        <f t="shared" si="18"/>
        <v>0</v>
      </c>
      <c r="T23" s="73">
        <v>94.470703284165907</v>
      </c>
      <c r="U23" s="61">
        <f t="shared" si="19"/>
        <v>832.63855556209671</v>
      </c>
      <c r="V23" s="64">
        <f t="shared" si="20"/>
        <v>7.3412572267657765</v>
      </c>
      <c r="W23" s="64">
        <f t="shared" si="21"/>
        <v>0.18900000000000003</v>
      </c>
      <c r="X23" s="72">
        <f t="shared" si="10"/>
        <v>1.8580200751217489E-2</v>
      </c>
      <c r="Y23" s="64">
        <f t="shared" si="11"/>
        <v>3.7765087718105725</v>
      </c>
      <c r="Z23" s="64">
        <f t="shared" si="22"/>
        <v>11.117765998576349</v>
      </c>
      <c r="AB23" s="70">
        <f t="shared" si="5"/>
        <v>2.1</v>
      </c>
    </row>
    <row r="24" spans="1:28" ht="20" customHeight="1">
      <c r="A24" s="35">
        <f t="shared" si="6"/>
        <v>19</v>
      </c>
      <c r="B24" s="24">
        <v>41422</v>
      </c>
      <c r="C24" s="25">
        <v>0.15763888888888888</v>
      </c>
      <c r="D24" s="26">
        <v>22</v>
      </c>
      <c r="E24" s="27">
        <v>17</v>
      </c>
      <c r="F24" s="36">
        <v>500</v>
      </c>
      <c r="G24" s="29">
        <v>28</v>
      </c>
      <c r="H24" s="37"/>
      <c r="I24" s="31">
        <v>1</v>
      </c>
      <c r="J24" s="31">
        <v>1</v>
      </c>
      <c r="K24" s="32">
        <v>0</v>
      </c>
      <c r="L24" s="27">
        <v>8</v>
      </c>
      <c r="M24" s="38"/>
      <c r="N24" s="39"/>
      <c r="O24" s="61">
        <f t="shared" si="14"/>
        <v>45</v>
      </c>
      <c r="P24" s="64">
        <f t="shared" si="15"/>
        <v>9.5166666666045785</v>
      </c>
      <c r="Q24" s="61">
        <f t="shared" si="16"/>
        <v>489.65124555160145</v>
      </c>
      <c r="R24" s="62">
        <f t="shared" si="17"/>
        <v>4122</v>
      </c>
      <c r="S24" s="63">
        <f t="shared" si="18"/>
        <v>0</v>
      </c>
      <c r="T24" s="73">
        <f t="shared" si="23"/>
        <v>94.470703284165907</v>
      </c>
      <c r="U24" s="61">
        <f t="shared" si="19"/>
        <v>462.57697531227603</v>
      </c>
      <c r="V24" s="64">
        <f t="shared" si="20"/>
        <v>7.8038342020780522</v>
      </c>
      <c r="W24" s="64">
        <f t="shared" si="21"/>
        <v>0.21700000000000003</v>
      </c>
      <c r="X24" s="72">
        <f t="shared" si="10"/>
        <v>1.9808210788335775E-2</v>
      </c>
      <c r="Y24" s="64">
        <f t="shared" si="11"/>
        <v>3.5646840883621649</v>
      </c>
      <c r="Z24" s="64">
        <f t="shared" si="22"/>
        <v>11.368518290440218</v>
      </c>
      <c r="AB24" s="70">
        <f t="shared" si="5"/>
        <v>1.7</v>
      </c>
    </row>
    <row r="25" spans="1:28" ht="20" customHeight="1">
      <c r="A25" s="35">
        <f t="shared" si="6"/>
        <v>20</v>
      </c>
      <c r="B25" s="24">
        <v>41422</v>
      </c>
      <c r="C25" s="25">
        <v>0.20486111111111113</v>
      </c>
      <c r="D25" s="26">
        <v>18</v>
      </c>
      <c r="E25" s="27">
        <v>15</v>
      </c>
      <c r="F25" s="36">
        <v>620</v>
      </c>
      <c r="G25" s="29">
        <v>4</v>
      </c>
      <c r="H25" s="37"/>
      <c r="I25" s="31">
        <v>1</v>
      </c>
      <c r="J25" s="31">
        <v>1</v>
      </c>
      <c r="K25" s="32">
        <v>0</v>
      </c>
      <c r="L25" s="27">
        <v>8</v>
      </c>
      <c r="M25" s="38"/>
      <c r="N25" s="39"/>
      <c r="O25" s="61">
        <f t="shared" si="14"/>
        <v>68.000000001629815</v>
      </c>
      <c r="P25" s="64">
        <f t="shared" si="15"/>
        <v>10.649999999965075</v>
      </c>
      <c r="Q25" s="61">
        <f t="shared" si="16"/>
        <v>607.16754448398581</v>
      </c>
      <c r="R25" s="62">
        <f t="shared" si="17"/>
        <v>4122</v>
      </c>
      <c r="S25" s="63">
        <f t="shared" si="18"/>
        <v>0</v>
      </c>
      <c r="T25" s="73">
        <f t="shared" si="23"/>
        <v>94.470703284165907</v>
      </c>
      <c r="U25" s="61">
        <f t="shared" si="19"/>
        <v>573.59544938722229</v>
      </c>
      <c r="V25" s="64">
        <f t="shared" si="20"/>
        <v>8.377429651465274</v>
      </c>
      <c r="W25" s="64">
        <f t="shared" si="21"/>
        <v>0.22100000000000003</v>
      </c>
      <c r="X25" s="72">
        <f t="shared" si="10"/>
        <v>2.045232438773039E-2</v>
      </c>
      <c r="Y25" s="64">
        <f t="shared" si="11"/>
        <v>3.2359225213792873</v>
      </c>
      <c r="Z25" s="64">
        <f t="shared" si="22"/>
        <v>11.613352172844561</v>
      </c>
      <c r="AB25" s="70">
        <f t="shared" si="5"/>
        <v>1.5</v>
      </c>
    </row>
    <row r="26" spans="1:28" ht="20" customHeight="1">
      <c r="A26" s="35">
        <f t="shared" si="6"/>
        <v>21</v>
      </c>
      <c r="B26" s="24">
        <v>41422</v>
      </c>
      <c r="C26" s="25">
        <v>0.24166666666666667</v>
      </c>
      <c r="D26" s="26">
        <v>15</v>
      </c>
      <c r="E26" s="27">
        <v>10</v>
      </c>
      <c r="F26" s="36">
        <v>1220</v>
      </c>
      <c r="G26" s="29">
        <v>20</v>
      </c>
      <c r="H26" s="37"/>
      <c r="I26" s="31">
        <v>1</v>
      </c>
      <c r="J26" s="31">
        <v>1</v>
      </c>
      <c r="K26" s="32">
        <v>0</v>
      </c>
      <c r="L26" s="27">
        <v>8</v>
      </c>
      <c r="M26" s="38" t="s">
        <v>61</v>
      </c>
      <c r="N26" s="39"/>
      <c r="O26" s="61">
        <f t="shared" si="14"/>
        <v>53.000000005122274</v>
      </c>
      <c r="P26" s="64">
        <f t="shared" si="15"/>
        <v>11.53333333338378</v>
      </c>
      <c r="Q26" s="61">
        <f t="shared" si="16"/>
        <v>1194.7490391459073</v>
      </c>
      <c r="R26" s="62">
        <f t="shared" si="17"/>
        <v>4122</v>
      </c>
      <c r="S26" s="63">
        <f t="shared" si="18"/>
        <v>0</v>
      </c>
      <c r="T26" s="73">
        <f t="shared" si="23"/>
        <v>94.470703284165907</v>
      </c>
      <c r="U26" s="61">
        <f t="shared" si="19"/>
        <v>1128.6878197619533</v>
      </c>
      <c r="V26" s="64">
        <f t="shared" si="20"/>
        <v>9.5061174712272276</v>
      </c>
      <c r="W26" s="64">
        <f t="shared" si="21"/>
        <v>0.24100000000000002</v>
      </c>
      <c r="X26" s="72">
        <f t="shared" si="10"/>
        <v>2.2155738513121494E-2</v>
      </c>
      <c r="Y26" s="64">
        <f t="shared" si="11"/>
        <v>2.4159206346443254</v>
      </c>
      <c r="Z26" s="64">
        <f t="shared" si="22"/>
        <v>11.922038105871554</v>
      </c>
      <c r="AB26" s="70">
        <f t="shared" si="5"/>
        <v>1</v>
      </c>
    </row>
    <row r="27" spans="1:28" ht="20" customHeight="1">
      <c r="A27" s="35">
        <f t="shared" si="6"/>
        <v>22</v>
      </c>
      <c r="B27" s="24">
        <v>41422</v>
      </c>
      <c r="C27" s="25">
        <v>0.28333333333333333</v>
      </c>
      <c r="D27" s="26">
        <v>11</v>
      </c>
      <c r="E27" s="27">
        <v>5</v>
      </c>
      <c r="F27" s="36">
        <v>1320</v>
      </c>
      <c r="G27" s="29">
        <v>12</v>
      </c>
      <c r="H27" s="37"/>
      <c r="I27" s="31">
        <v>1</v>
      </c>
      <c r="J27" s="31">
        <v>1</v>
      </c>
      <c r="K27" s="32">
        <v>0</v>
      </c>
      <c r="L27" s="27">
        <v>8</v>
      </c>
      <c r="M27" s="38"/>
      <c r="N27" s="39"/>
      <c r="O27" s="61">
        <f t="shared" si="14"/>
        <v>59.99999999650754</v>
      </c>
      <c r="P27" s="64">
        <f t="shared" si="15"/>
        <v>12.533333333325572</v>
      </c>
      <c r="Q27" s="61">
        <f t="shared" si="16"/>
        <v>1292.6792882562277</v>
      </c>
      <c r="R27" s="62">
        <f t="shared" si="17"/>
        <v>4122</v>
      </c>
      <c r="S27" s="63">
        <f t="shared" si="18"/>
        <v>0</v>
      </c>
      <c r="T27" s="73">
        <f t="shared" si="23"/>
        <v>94.470703284165907</v>
      </c>
      <c r="U27" s="61">
        <f t="shared" si="19"/>
        <v>1221.2032148244084</v>
      </c>
      <c r="V27" s="64">
        <f t="shared" si="20"/>
        <v>10.727320686051636</v>
      </c>
      <c r="W27" s="64">
        <f t="shared" si="21"/>
        <v>0.253</v>
      </c>
      <c r="X27" s="72">
        <f t="shared" si="10"/>
        <v>2.4001025006052529E-2</v>
      </c>
      <c r="Y27" s="64">
        <f t="shared" si="11"/>
        <v>1.3830760441609664</v>
      </c>
      <c r="Z27" s="64">
        <f t="shared" si="22"/>
        <v>12.110396730212603</v>
      </c>
      <c r="AB27" s="70">
        <f t="shared" si="5"/>
        <v>0.5</v>
      </c>
    </row>
    <row r="28" spans="1:28" ht="20" customHeight="1">
      <c r="A28" s="35">
        <f t="shared" si="6"/>
        <v>23</v>
      </c>
      <c r="B28" s="24">
        <v>41422</v>
      </c>
      <c r="C28" s="25">
        <v>0.30902777777777779</v>
      </c>
      <c r="D28" s="26">
        <v>6</v>
      </c>
      <c r="E28" s="27">
        <v>0</v>
      </c>
      <c r="F28" s="36">
        <v>1340</v>
      </c>
      <c r="G28" s="29">
        <v>42</v>
      </c>
      <c r="H28" s="37"/>
      <c r="I28" s="31">
        <v>1</v>
      </c>
      <c r="J28" s="31">
        <v>1</v>
      </c>
      <c r="K28" s="32">
        <v>0</v>
      </c>
      <c r="L28" s="27">
        <v>8</v>
      </c>
      <c r="M28" s="38" t="s">
        <v>62</v>
      </c>
      <c r="N28" s="39" t="s">
        <v>63</v>
      </c>
      <c r="O28" s="61">
        <f t="shared" ref="O28:O30" si="24">((B28 +C28) - (B27 + C27)) * 24 * 60</f>
        <v>37.000000005355105</v>
      </c>
      <c r="P28" s="64">
        <f t="shared" ref="P28:P30" si="25">P27+O28/60</f>
        <v>13.150000000081491</v>
      </c>
      <c r="Q28" s="61">
        <f t="shared" ref="Q28:Q30" si="26">F28*$F$2/1000*273/(273+L28)</f>
        <v>1312.2653380782917</v>
      </c>
      <c r="R28" s="62">
        <f t="shared" ref="R28:R30" si="27">$N$2-K28</f>
        <v>4122</v>
      </c>
      <c r="S28" s="63">
        <f t="shared" ref="S28:S30" si="28">IF(I28=J28,0,R28*(J28-I28))*273/(273+L28)</f>
        <v>0</v>
      </c>
      <c r="T28" s="73">
        <v>98</v>
      </c>
      <c r="U28" s="61">
        <f t="shared" ref="U28:U30" si="29">(S28+Q28)*T28/100</f>
        <v>1286.0200313167259</v>
      </c>
      <c r="V28" s="64">
        <f t="shared" ref="V28:V30" si="30">V27+U28/1000</f>
        <v>12.013340717368362</v>
      </c>
      <c r="W28" s="64">
        <f t="shared" ref="W28:W30" si="31">W27+(G28+K28)/1000</f>
        <v>0.29499999999999998</v>
      </c>
      <c r="X28" s="72">
        <f t="shared" ref="X28:X30" si="32">X$2/1000*EXP(-0.016*E28)</f>
        <v>2.5999999999999999E-2</v>
      </c>
      <c r="Y28" s="64">
        <f t="shared" ref="Y28:Y30" si="33">(W28-(X28-X27))*(E28+1)*1*273/(273+L28)*T28/100</f>
        <v>0.2789661716374352</v>
      </c>
      <c r="Z28" s="64">
        <f t="shared" ref="Z28:Z30" si="34">V28+Y28</f>
        <v>12.292306889005797</v>
      </c>
      <c r="AB28" s="70">
        <f t="shared" ref="AB28:AB30" si="35">E28/10</f>
        <v>0</v>
      </c>
    </row>
    <row r="29" spans="1:28" ht="20" customHeight="1">
      <c r="A29" s="35">
        <f t="shared" si="6"/>
        <v>24</v>
      </c>
      <c r="B29" s="24">
        <v>41422</v>
      </c>
      <c r="C29" s="25">
        <v>0.31736111111111115</v>
      </c>
      <c r="D29" s="26">
        <v>1</v>
      </c>
      <c r="E29" s="27">
        <v>0</v>
      </c>
      <c r="F29" s="36">
        <v>200</v>
      </c>
      <c r="G29" s="29">
        <v>3</v>
      </c>
      <c r="H29" s="37"/>
      <c r="I29" s="31">
        <v>1</v>
      </c>
      <c r="J29" s="31">
        <v>1</v>
      </c>
      <c r="K29" s="32">
        <v>0</v>
      </c>
      <c r="L29" s="27">
        <v>8</v>
      </c>
      <c r="M29" s="38"/>
      <c r="N29" s="39"/>
      <c r="O29" s="61">
        <f t="shared" si="24"/>
        <v>11.999999997206032</v>
      </c>
      <c r="P29" s="64">
        <f t="shared" si="25"/>
        <v>13.350000000034925</v>
      </c>
      <c r="Q29" s="61">
        <f t="shared" si="26"/>
        <v>195.86049822064055</v>
      </c>
      <c r="R29" s="62">
        <f t="shared" si="27"/>
        <v>4122</v>
      </c>
      <c r="S29" s="63">
        <f t="shared" si="28"/>
        <v>0</v>
      </c>
      <c r="T29" s="73">
        <f t="shared" si="23"/>
        <v>98</v>
      </c>
      <c r="U29" s="61">
        <f t="shared" si="29"/>
        <v>191.94328825622776</v>
      </c>
      <c r="V29" s="64">
        <f t="shared" si="30"/>
        <v>12.205284005624589</v>
      </c>
      <c r="W29" s="64">
        <f t="shared" si="31"/>
        <v>0.29799999999999999</v>
      </c>
      <c r="X29" s="72">
        <f t="shared" si="32"/>
        <v>2.5999999999999999E-2</v>
      </c>
      <c r="Y29" s="64">
        <f t="shared" si="33"/>
        <v>0.28372569395017794</v>
      </c>
      <c r="Z29" s="64">
        <f t="shared" si="34"/>
        <v>12.489009699574767</v>
      </c>
      <c r="AB29" s="70">
        <f t="shared" si="35"/>
        <v>0</v>
      </c>
    </row>
    <row r="30" spans="1:28" ht="20" customHeight="1">
      <c r="A30" s="35">
        <f t="shared" si="6"/>
        <v>25</v>
      </c>
      <c r="B30" s="24">
        <v>41422</v>
      </c>
      <c r="C30" s="25">
        <v>0.35972222222222222</v>
      </c>
      <c r="D30" s="26">
        <v>0</v>
      </c>
      <c r="E30" s="27">
        <v>0</v>
      </c>
      <c r="F30" s="36">
        <v>100</v>
      </c>
      <c r="G30" s="29">
        <v>3</v>
      </c>
      <c r="H30" s="37"/>
      <c r="I30" s="31">
        <v>1</v>
      </c>
      <c r="J30" s="31">
        <v>1</v>
      </c>
      <c r="K30" s="32">
        <v>0</v>
      </c>
      <c r="L30" s="27">
        <v>8</v>
      </c>
      <c r="M30" s="38"/>
      <c r="N30" s="39"/>
      <c r="O30" s="61">
        <f t="shared" si="24"/>
        <v>60.999999999767169</v>
      </c>
      <c r="P30" s="64">
        <f t="shared" si="25"/>
        <v>14.366666666697711</v>
      </c>
      <c r="Q30" s="61">
        <f t="shared" si="26"/>
        <v>97.930249110320275</v>
      </c>
      <c r="R30" s="62">
        <f t="shared" si="27"/>
        <v>4122</v>
      </c>
      <c r="S30" s="63">
        <f t="shared" si="28"/>
        <v>0</v>
      </c>
      <c r="T30" s="73">
        <f t="shared" si="23"/>
        <v>98</v>
      </c>
      <c r="U30" s="61">
        <f t="shared" si="29"/>
        <v>95.97164412811388</v>
      </c>
      <c r="V30" s="64">
        <f t="shared" si="30"/>
        <v>12.301255649752703</v>
      </c>
      <c r="W30" s="64">
        <f t="shared" si="31"/>
        <v>0.30099999999999999</v>
      </c>
      <c r="X30" s="72">
        <f t="shared" si="32"/>
        <v>2.5999999999999999E-2</v>
      </c>
      <c r="Y30" s="64">
        <f t="shared" si="33"/>
        <v>0.28658199288256225</v>
      </c>
      <c r="Z30" s="64">
        <f t="shared" si="34"/>
        <v>12.587837642635265</v>
      </c>
      <c r="AB30" s="70">
        <f t="shared" si="35"/>
        <v>0</v>
      </c>
    </row>
    <row r="31" spans="1:28" ht="20" customHeight="1"/>
    <row r="32" spans="1:28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  <row r="354" ht="20" customHeight="1"/>
    <row r="355" ht="20" customHeight="1"/>
    <row r="356" ht="20" customHeight="1"/>
    <row r="357" ht="20" customHeight="1"/>
    <row r="358" ht="20" customHeight="1"/>
    <row r="359" ht="20" customHeight="1"/>
    <row r="360" ht="20" customHeight="1"/>
    <row r="361" ht="20" customHeight="1"/>
    <row r="362" ht="20" customHeight="1"/>
    <row r="363" ht="20" customHeight="1"/>
    <row r="364" ht="20" customHeight="1"/>
    <row r="365" ht="20" customHeight="1"/>
    <row r="366" ht="20" customHeight="1"/>
    <row r="367" ht="20" customHeight="1"/>
    <row r="368" ht="20" customHeight="1"/>
    <row r="369" ht="20" customHeight="1"/>
    <row r="370" ht="20" customHeight="1"/>
    <row r="371" ht="20" customHeight="1"/>
    <row r="372" ht="20" customHeight="1"/>
    <row r="373" ht="20" customHeight="1"/>
    <row r="374" ht="20" customHeight="1"/>
    <row r="375" ht="20" customHeight="1"/>
    <row r="376" ht="20" customHeight="1"/>
    <row r="377" ht="20" customHeight="1"/>
    <row r="378" ht="20" customHeight="1"/>
    <row r="379" ht="20" customHeight="1"/>
    <row r="380" ht="20" customHeight="1"/>
    <row r="381" ht="20" customHeight="1"/>
    <row r="382" ht="20" customHeight="1"/>
    <row r="383" ht="20" customHeight="1"/>
    <row r="384" ht="20" customHeight="1"/>
    <row r="385" ht="20" customHeight="1"/>
    <row r="386" ht="20" customHeight="1"/>
    <row r="387" ht="20" customHeight="1"/>
    <row r="388" ht="20" customHeight="1"/>
    <row r="389" ht="20" customHeight="1"/>
    <row r="390" ht="20" customHeight="1"/>
    <row r="391" ht="20" customHeight="1"/>
    <row r="392" ht="20" customHeight="1"/>
    <row r="393" ht="20" customHeight="1"/>
    <row r="394" ht="20" customHeight="1"/>
    <row r="395" ht="20" customHeight="1"/>
    <row r="396" ht="20" customHeight="1"/>
    <row r="397" ht="20" customHeight="1"/>
    <row r="398" ht="20" customHeight="1"/>
    <row r="399" ht="20" customHeight="1"/>
    <row r="400" ht="20" customHeight="1"/>
    <row r="401" ht="20" customHeight="1"/>
    <row r="402" ht="20" customHeight="1"/>
    <row r="403" ht="20" customHeight="1"/>
    <row r="404" ht="20" customHeight="1"/>
    <row r="405" ht="20" customHeight="1"/>
    <row r="406" ht="20" customHeight="1"/>
    <row r="407" ht="20" customHeight="1"/>
    <row r="408" ht="20" customHeight="1"/>
    <row r="409" ht="20" customHeight="1"/>
    <row r="410" ht="20" customHeight="1"/>
    <row r="411" ht="20" customHeight="1"/>
    <row r="412" ht="20" customHeight="1"/>
    <row r="413" ht="20" customHeight="1"/>
    <row r="414" ht="20" customHeight="1"/>
    <row r="415" ht="20" customHeight="1"/>
    <row r="416" ht="20" customHeight="1"/>
    <row r="417" ht="20" customHeight="1"/>
    <row r="418" ht="20" customHeight="1"/>
    <row r="419" ht="20" customHeight="1"/>
    <row r="420" ht="20" customHeight="1"/>
    <row r="421" ht="20" customHeight="1"/>
    <row r="422" ht="20" customHeight="1"/>
    <row r="423" ht="20" customHeight="1"/>
    <row r="424" ht="20" customHeight="1"/>
    <row r="425" ht="20" customHeight="1"/>
    <row r="426" ht="20" customHeight="1"/>
    <row r="427" ht="20" customHeight="1"/>
    <row r="428" ht="20" customHeight="1"/>
    <row r="429" ht="20" customHeight="1"/>
    <row r="430" ht="20" customHeight="1"/>
    <row r="431" ht="20" customHeight="1"/>
    <row r="432" ht="20" customHeight="1"/>
    <row r="433" ht="20" customHeight="1"/>
    <row r="434" ht="20" customHeight="1"/>
    <row r="435" ht="20" customHeight="1"/>
    <row r="436" ht="20" customHeight="1"/>
    <row r="437" ht="20" customHeight="1"/>
    <row r="438" ht="20" customHeight="1"/>
    <row r="439" ht="20" customHeight="1"/>
    <row r="440" ht="20" customHeight="1"/>
    <row r="441" ht="20" customHeight="1"/>
    <row r="442" ht="20" customHeight="1"/>
    <row r="443" ht="20" customHeight="1"/>
    <row r="444" ht="20" customHeight="1"/>
    <row r="445" ht="20" customHeight="1"/>
    <row r="446" ht="20" customHeight="1"/>
    <row r="447" ht="20" customHeight="1"/>
    <row r="448" ht="20" customHeight="1"/>
    <row r="449" ht="20" customHeight="1"/>
    <row r="450" ht="20" customHeight="1"/>
    <row r="451" ht="20" customHeight="1"/>
    <row r="452" ht="20" customHeight="1"/>
    <row r="453" ht="20" customHeight="1"/>
    <row r="454" ht="20" customHeight="1"/>
    <row r="455" ht="20" customHeight="1"/>
    <row r="456" ht="20" customHeight="1"/>
    <row r="457" ht="20" customHeight="1"/>
    <row r="458" ht="20" customHeight="1"/>
    <row r="459" ht="20" customHeight="1"/>
    <row r="460" ht="20" customHeight="1"/>
    <row r="461" ht="20" customHeight="1"/>
    <row r="462" ht="20" customHeight="1"/>
    <row r="463" ht="20" customHeight="1"/>
    <row r="464" ht="20" customHeight="1"/>
    <row r="465" ht="20" customHeight="1"/>
    <row r="466" ht="20" customHeight="1"/>
    <row r="467" ht="20" customHeight="1"/>
    <row r="468" ht="20" customHeight="1"/>
    <row r="469" ht="20" customHeight="1"/>
    <row r="470" ht="20" customHeight="1"/>
    <row r="471" ht="20" customHeight="1"/>
    <row r="472" ht="20" customHeight="1"/>
    <row r="473" ht="20" customHeight="1"/>
    <row r="474" ht="20" customHeight="1"/>
    <row r="475" ht="20" customHeight="1"/>
    <row r="476" ht="20" customHeight="1"/>
    <row r="477" ht="20" customHeight="1"/>
    <row r="478" ht="20" customHeight="1"/>
    <row r="479" ht="20" customHeight="1"/>
    <row r="480" ht="20" customHeight="1"/>
    <row r="481" ht="20" customHeight="1"/>
    <row r="482" ht="20" customHeight="1"/>
    <row r="483" ht="20" customHeight="1"/>
    <row r="484" ht="20" customHeight="1"/>
    <row r="485" ht="20" customHeight="1"/>
    <row r="486" ht="20" customHeight="1"/>
    <row r="487" ht="20" customHeight="1"/>
    <row r="488" ht="20" customHeight="1"/>
    <row r="489" ht="20" customHeight="1"/>
    <row r="490" ht="20" customHeight="1"/>
    <row r="491" ht="20" customHeight="1"/>
    <row r="492" ht="20" customHeight="1"/>
    <row r="493" ht="20" customHeight="1"/>
    <row r="494" ht="20" customHeight="1"/>
    <row r="495" ht="20" customHeight="1"/>
    <row r="496" ht="20" customHeight="1"/>
    <row r="497" ht="20" customHeight="1"/>
    <row r="498" ht="20" customHeight="1"/>
    <row r="499" ht="20" customHeight="1"/>
    <row r="500" ht="20" customHeight="1"/>
    <row r="501" ht="20" customHeight="1"/>
    <row r="502" ht="20" customHeight="1"/>
    <row r="503" ht="20" customHeight="1"/>
    <row r="504" ht="20" customHeight="1"/>
    <row r="505" ht="20" customHeight="1"/>
    <row r="506" ht="20" customHeight="1"/>
    <row r="507" ht="20" customHeight="1"/>
    <row r="508" ht="20" customHeight="1"/>
    <row r="509" ht="20" customHeight="1"/>
    <row r="510" ht="20" customHeight="1"/>
    <row r="511" ht="20" customHeight="1"/>
    <row r="512" ht="20" customHeight="1"/>
    <row r="513" ht="20" customHeight="1"/>
    <row r="514" ht="20" customHeight="1"/>
    <row r="515" ht="20" customHeight="1"/>
    <row r="516" ht="20" customHeight="1"/>
    <row r="517" ht="20" customHeight="1"/>
    <row r="518" ht="20" customHeight="1"/>
    <row r="519" ht="20" customHeight="1"/>
    <row r="520" ht="20" customHeight="1"/>
    <row r="521" ht="20" customHeight="1"/>
    <row r="522" ht="20" customHeight="1"/>
    <row r="523" ht="20" customHeight="1"/>
    <row r="524" ht="20" customHeight="1"/>
    <row r="525" ht="20" customHeight="1"/>
    <row r="526" ht="20" customHeight="1"/>
    <row r="527" ht="20" customHeight="1"/>
    <row r="528" ht="20" customHeight="1"/>
    <row r="529" ht="20" customHeight="1"/>
    <row r="530" ht="20" customHeight="1"/>
    <row r="531" ht="20" customHeight="1"/>
    <row r="532" ht="20" customHeight="1"/>
    <row r="533" ht="20" customHeight="1"/>
    <row r="534" ht="20" customHeight="1"/>
    <row r="535" ht="20" customHeight="1"/>
    <row r="536" ht="20" customHeight="1"/>
    <row r="537" ht="20" customHeight="1"/>
    <row r="538" ht="20" customHeight="1"/>
    <row r="539" ht="20" customHeight="1"/>
    <row r="540" ht="20" customHeight="1"/>
    <row r="541" ht="20" customHeight="1"/>
    <row r="542" ht="20" customHeight="1"/>
    <row r="543" ht="20" customHeight="1"/>
    <row r="544" ht="20" customHeight="1"/>
    <row r="545" ht="20" customHeight="1"/>
    <row r="546" ht="20" customHeight="1"/>
    <row r="547" ht="20" customHeight="1"/>
    <row r="548" ht="20" customHeight="1"/>
    <row r="549" ht="20" customHeight="1"/>
    <row r="550" ht="20" customHeight="1"/>
    <row r="551" ht="20" customHeight="1"/>
    <row r="552" ht="20" customHeight="1"/>
    <row r="553" ht="20" customHeight="1"/>
    <row r="554" ht="20" customHeight="1"/>
    <row r="555" ht="20" customHeight="1"/>
    <row r="556" ht="20" customHeight="1"/>
    <row r="557" ht="20" customHeight="1"/>
    <row r="558" ht="20" customHeight="1"/>
    <row r="559" ht="20" customHeight="1"/>
    <row r="560" ht="20" customHeight="1"/>
    <row r="561" ht="20" customHeight="1"/>
    <row r="562" ht="20" customHeight="1"/>
    <row r="563" ht="20" customHeight="1"/>
    <row r="564" ht="20" customHeight="1"/>
    <row r="565" ht="20" customHeight="1"/>
    <row r="566" ht="20" customHeight="1"/>
    <row r="567" ht="20" customHeight="1"/>
    <row r="568" ht="20" customHeight="1"/>
    <row r="569" ht="20" customHeight="1"/>
    <row r="570" ht="20" customHeight="1"/>
    <row r="571" ht="20" customHeight="1"/>
    <row r="572" ht="20" customHeight="1"/>
    <row r="573" ht="20" customHeight="1"/>
    <row r="574" ht="20" customHeight="1"/>
    <row r="575" ht="20" customHeight="1"/>
    <row r="576" ht="20" customHeight="1"/>
    <row r="577" ht="20" customHeight="1"/>
    <row r="578" ht="20" customHeight="1"/>
    <row r="579" ht="20" customHeight="1"/>
    <row r="580" ht="20" customHeight="1"/>
    <row r="581" ht="20" customHeight="1"/>
    <row r="582" ht="20" customHeight="1"/>
    <row r="583" ht="20" customHeight="1"/>
    <row r="584" ht="20" customHeight="1"/>
    <row r="585" ht="20" customHeight="1"/>
    <row r="586" ht="20" customHeight="1"/>
    <row r="587" ht="20" customHeight="1"/>
    <row r="588" ht="20" customHeight="1"/>
    <row r="589" ht="20" customHeight="1"/>
    <row r="590" ht="20" customHeight="1"/>
    <row r="591" ht="20" customHeight="1"/>
    <row r="592" ht="20" customHeight="1"/>
    <row r="593" ht="20" customHeight="1"/>
    <row r="594" ht="20" customHeight="1"/>
    <row r="595" ht="20" customHeight="1"/>
    <row r="596" ht="20" customHeight="1"/>
    <row r="597" ht="20" customHeight="1"/>
    <row r="598" ht="20" customHeight="1"/>
    <row r="599" ht="20" customHeight="1"/>
    <row r="600" ht="20" customHeight="1"/>
    <row r="601" ht="20" customHeight="1"/>
    <row r="602" ht="20" customHeight="1"/>
    <row r="603" ht="20" customHeight="1"/>
    <row r="604" ht="20" customHeight="1"/>
    <row r="605" ht="20" customHeight="1"/>
    <row r="606" ht="20" customHeight="1"/>
    <row r="607" ht="20" customHeight="1"/>
    <row r="608" ht="20" customHeight="1"/>
    <row r="609" ht="20" customHeight="1"/>
    <row r="610" ht="20" customHeight="1"/>
    <row r="611" ht="20" customHeight="1"/>
    <row r="612" ht="20" customHeight="1"/>
    <row r="613" ht="20" customHeight="1"/>
    <row r="614" ht="20" customHeight="1"/>
    <row r="615" ht="20" customHeight="1"/>
    <row r="616" ht="20" customHeight="1"/>
    <row r="617" ht="20" customHeight="1"/>
    <row r="618" ht="20" customHeight="1"/>
    <row r="619" ht="20" customHeight="1"/>
    <row r="620" ht="20" customHeight="1"/>
    <row r="621" ht="20" customHeight="1"/>
    <row r="622" ht="20" customHeight="1"/>
    <row r="623" ht="20" customHeight="1"/>
    <row r="624" ht="20" customHeight="1"/>
    <row r="625" ht="20" customHeight="1"/>
    <row r="626" ht="20" customHeight="1"/>
    <row r="627" ht="20" customHeight="1"/>
    <row r="628" ht="20" customHeight="1"/>
    <row r="629" ht="20" customHeight="1"/>
    <row r="630" ht="20" customHeight="1"/>
    <row r="631" ht="20" customHeight="1"/>
    <row r="632" ht="20" customHeight="1"/>
    <row r="633" ht="20" customHeight="1"/>
    <row r="634" ht="20" customHeight="1"/>
    <row r="635" ht="20" customHeight="1"/>
    <row r="636" ht="20" customHeight="1"/>
    <row r="637" ht="20" customHeight="1"/>
    <row r="638" ht="20" customHeight="1"/>
    <row r="639" ht="20" customHeight="1"/>
    <row r="640" ht="20" customHeight="1"/>
    <row r="641" ht="20" customHeight="1"/>
    <row r="642" ht="20" customHeight="1"/>
    <row r="643" ht="20" customHeight="1"/>
    <row r="644" ht="20" customHeight="1"/>
    <row r="645" ht="20" customHeight="1"/>
    <row r="646" ht="20" customHeight="1"/>
    <row r="647" ht="20" customHeight="1"/>
    <row r="648" ht="20" customHeight="1"/>
    <row r="649" ht="20" customHeight="1"/>
    <row r="650" ht="20" customHeight="1"/>
    <row r="651" ht="20" customHeight="1"/>
    <row r="652" ht="20" customHeight="1"/>
    <row r="653" ht="20" customHeight="1"/>
    <row r="654" ht="20" customHeight="1"/>
    <row r="655" ht="20" customHeight="1"/>
    <row r="656" ht="20" customHeight="1"/>
    <row r="657" ht="20" customHeight="1"/>
    <row r="658" ht="20" customHeight="1"/>
    <row r="659" ht="20" customHeight="1"/>
    <row r="660" ht="20" customHeight="1"/>
    <row r="661" ht="20" customHeight="1"/>
    <row r="662" ht="20" customHeight="1"/>
    <row r="663" ht="20" customHeight="1"/>
    <row r="664" ht="20" customHeight="1"/>
    <row r="665" ht="20" customHeight="1"/>
    <row r="666" ht="20" customHeight="1"/>
    <row r="667" ht="20" customHeight="1"/>
    <row r="668" ht="20" customHeight="1"/>
    <row r="669" ht="20" customHeight="1"/>
    <row r="670" ht="20" customHeight="1"/>
    <row r="671" ht="20" customHeight="1"/>
    <row r="672" ht="20" customHeight="1"/>
    <row r="673" ht="20" customHeight="1"/>
    <row r="674" ht="20" customHeight="1"/>
    <row r="675" ht="20" customHeight="1"/>
    <row r="676" ht="20" customHeight="1"/>
    <row r="677" ht="20" customHeight="1"/>
    <row r="678" ht="20" customHeight="1"/>
    <row r="679" ht="20" customHeight="1"/>
    <row r="680" ht="20" customHeight="1"/>
    <row r="681" ht="20" customHeight="1"/>
    <row r="682" ht="20" customHeight="1"/>
    <row r="683" ht="20" customHeight="1"/>
    <row r="684" ht="20" customHeight="1"/>
    <row r="685" ht="20" customHeight="1"/>
    <row r="686" ht="20" customHeight="1"/>
    <row r="687" ht="20" customHeight="1"/>
    <row r="688" ht="20" customHeight="1"/>
    <row r="689" ht="20" customHeight="1"/>
    <row r="690" ht="20" customHeight="1"/>
    <row r="691" ht="20" customHeight="1"/>
    <row r="692" ht="20" customHeight="1"/>
    <row r="693" ht="20" customHeight="1"/>
    <row r="694" ht="20" customHeight="1"/>
    <row r="695" ht="20" customHeight="1"/>
    <row r="696" ht="20" customHeight="1"/>
    <row r="697" ht="20" customHeight="1"/>
    <row r="698" ht="20" customHeight="1"/>
    <row r="699" ht="20" customHeight="1"/>
    <row r="700" ht="20" customHeight="1"/>
    <row r="701" ht="20" customHeight="1"/>
    <row r="702" ht="20" customHeight="1"/>
    <row r="703" ht="20" customHeight="1"/>
    <row r="704" ht="20" customHeight="1"/>
    <row r="705" ht="20" customHeight="1"/>
    <row r="706" ht="20" customHeight="1"/>
    <row r="707" ht="20" customHeight="1"/>
    <row r="708" ht="20" customHeight="1"/>
    <row r="709" ht="20" customHeight="1"/>
    <row r="710" ht="20" customHeight="1"/>
    <row r="711" ht="20" customHeight="1"/>
    <row r="712" ht="20" customHeight="1"/>
    <row r="713" ht="20" customHeight="1"/>
    <row r="714" ht="20" customHeight="1"/>
    <row r="715" ht="20" customHeight="1"/>
    <row r="716" ht="20" customHeight="1"/>
    <row r="717" ht="20" customHeight="1"/>
    <row r="718" ht="20" customHeight="1"/>
    <row r="719" ht="20" customHeight="1"/>
    <row r="720" ht="20" customHeight="1"/>
    <row r="721" ht="20" customHeight="1"/>
    <row r="722" ht="20" customHeight="1"/>
    <row r="723" ht="20" customHeight="1"/>
    <row r="724" ht="20" customHeight="1"/>
    <row r="725" ht="20" customHeight="1"/>
    <row r="726" ht="20" customHeight="1"/>
    <row r="727" ht="20" customHeight="1"/>
    <row r="728" ht="20" customHeight="1"/>
    <row r="729" ht="20" customHeight="1"/>
    <row r="730" ht="20" customHeight="1"/>
    <row r="731" ht="20" customHeight="1"/>
    <row r="732" ht="20" customHeight="1"/>
    <row r="733" ht="20" customHeight="1"/>
    <row r="734" ht="20" customHeight="1"/>
    <row r="735" ht="20" customHeight="1"/>
    <row r="736" ht="20" customHeight="1"/>
    <row r="737" ht="20" customHeight="1"/>
    <row r="738" ht="20" customHeight="1"/>
    <row r="739" ht="20" customHeight="1"/>
    <row r="740" ht="20" customHeight="1"/>
    <row r="741" ht="20" customHeight="1"/>
    <row r="742" ht="20" customHeight="1"/>
    <row r="743" ht="20" customHeight="1"/>
    <row r="744" ht="20" customHeight="1"/>
    <row r="745" ht="20" customHeight="1"/>
    <row r="746" ht="20" customHeight="1"/>
    <row r="747" ht="20" customHeight="1"/>
    <row r="748" ht="20" customHeight="1"/>
    <row r="749" ht="20" customHeight="1"/>
    <row r="750" ht="20" customHeight="1"/>
    <row r="751" ht="20" customHeight="1"/>
    <row r="752" ht="20" customHeight="1"/>
    <row r="753" ht="20" customHeight="1"/>
    <row r="754" ht="20" customHeight="1"/>
    <row r="755" ht="20" customHeight="1"/>
    <row r="756" ht="20" customHeight="1"/>
    <row r="757" ht="20" customHeight="1"/>
    <row r="758" ht="20" customHeight="1"/>
    <row r="759" ht="20" customHeight="1"/>
    <row r="760" ht="20" customHeight="1"/>
    <row r="761" ht="20" customHeight="1"/>
    <row r="762" ht="20" customHeight="1"/>
    <row r="763" ht="20" customHeight="1"/>
    <row r="764" ht="20" customHeight="1"/>
    <row r="765" ht="20" customHeight="1"/>
    <row r="766" ht="20" customHeight="1"/>
    <row r="767" ht="20" customHeight="1"/>
    <row r="768" ht="20" customHeight="1"/>
    <row r="769" ht="20" customHeight="1"/>
    <row r="770" ht="20" customHeight="1"/>
    <row r="771" ht="20" customHeight="1"/>
    <row r="772" ht="20" customHeight="1"/>
    <row r="773" ht="20" customHeight="1"/>
    <row r="774" ht="20" customHeight="1"/>
    <row r="775" ht="20" customHeight="1"/>
    <row r="776" ht="20" customHeight="1"/>
    <row r="777" ht="20" customHeight="1"/>
    <row r="778" ht="20" customHeight="1"/>
    <row r="779" ht="20" customHeight="1"/>
    <row r="780" ht="20" customHeight="1"/>
    <row r="781" ht="20" customHeight="1"/>
    <row r="782" ht="20" customHeight="1"/>
    <row r="783" ht="20" customHeight="1"/>
    <row r="784" ht="20" customHeight="1"/>
    <row r="785" ht="20" customHeight="1"/>
    <row r="786" ht="20" customHeight="1"/>
    <row r="787" ht="20" customHeight="1"/>
    <row r="788" ht="20" customHeight="1"/>
    <row r="789" ht="20" customHeight="1"/>
    <row r="790" ht="20" customHeight="1"/>
    <row r="791" ht="20" customHeight="1"/>
    <row r="792" ht="20" customHeight="1"/>
    <row r="793" ht="20" customHeight="1"/>
    <row r="794" ht="20" customHeight="1"/>
    <row r="795" ht="20" customHeight="1"/>
    <row r="796" ht="20" customHeight="1"/>
    <row r="797" ht="20" customHeight="1"/>
    <row r="798" ht="20" customHeight="1"/>
    <row r="799" ht="20" customHeight="1"/>
    <row r="800" ht="20" customHeight="1"/>
    <row r="801" ht="20" customHeight="1"/>
    <row r="802" ht="20" customHeight="1"/>
    <row r="803" ht="20" customHeight="1"/>
    <row r="804" ht="20" customHeight="1"/>
    <row r="805" ht="20" customHeight="1"/>
    <row r="806" ht="20" customHeight="1"/>
    <row r="807" ht="20" customHeight="1"/>
    <row r="808" ht="20" customHeight="1"/>
    <row r="809" ht="20" customHeight="1"/>
    <row r="810" ht="20" customHeight="1"/>
    <row r="811" ht="20" customHeight="1"/>
    <row r="812" ht="20" customHeight="1"/>
    <row r="813" ht="20" customHeight="1"/>
    <row r="814" ht="20" customHeight="1"/>
    <row r="815" ht="20" customHeight="1"/>
    <row r="816" ht="20" customHeight="1"/>
    <row r="817" ht="20" customHeight="1"/>
    <row r="818" ht="20" customHeight="1"/>
    <row r="819" ht="20" customHeight="1"/>
    <row r="820" ht="20" customHeight="1"/>
    <row r="821" ht="20" customHeight="1"/>
    <row r="822" ht="20" customHeight="1"/>
    <row r="823" ht="20" customHeight="1"/>
    <row r="824" ht="20" customHeight="1"/>
    <row r="825" ht="20" customHeight="1"/>
    <row r="826" ht="20" customHeight="1"/>
    <row r="827" ht="20" customHeight="1"/>
    <row r="828" ht="20" customHeight="1"/>
    <row r="829" ht="20" customHeight="1"/>
    <row r="830" ht="20" customHeight="1"/>
    <row r="831" ht="20" customHeight="1"/>
    <row r="832" ht="20" customHeight="1"/>
    <row r="833" ht="20" customHeight="1"/>
    <row r="834" ht="20" customHeight="1"/>
    <row r="835" ht="20" customHeight="1"/>
    <row r="836" ht="20" customHeight="1"/>
    <row r="837" ht="20" customHeight="1"/>
    <row r="838" ht="20" customHeight="1"/>
    <row r="839" ht="20" customHeight="1"/>
    <row r="840" ht="20" customHeight="1"/>
    <row r="841" ht="20" customHeight="1"/>
    <row r="842" ht="20" customHeight="1"/>
    <row r="843" ht="20" customHeight="1"/>
    <row r="844" ht="20" customHeight="1"/>
    <row r="845" ht="20" customHeight="1"/>
    <row r="846" ht="20" customHeight="1"/>
    <row r="847" ht="20" customHeight="1"/>
    <row r="848" ht="20" customHeight="1"/>
    <row r="849" ht="20" customHeight="1"/>
    <row r="850" ht="20" customHeight="1"/>
    <row r="851" ht="20" customHeight="1"/>
    <row r="852" ht="20" customHeight="1"/>
    <row r="853" ht="20" customHeight="1"/>
    <row r="854" ht="20" customHeight="1"/>
    <row r="855" ht="20" customHeight="1"/>
    <row r="856" ht="20" customHeight="1"/>
    <row r="857" ht="20" customHeight="1"/>
    <row r="858" ht="20" customHeight="1"/>
    <row r="859" ht="20" customHeight="1"/>
    <row r="860" ht="20" customHeight="1"/>
    <row r="861" ht="20" customHeight="1"/>
    <row r="862" ht="20" customHeight="1"/>
    <row r="863" ht="20" customHeight="1"/>
    <row r="864" ht="20" customHeight="1"/>
    <row r="865" ht="20" customHeight="1"/>
    <row r="866" ht="20" customHeight="1"/>
    <row r="867" ht="20" customHeight="1"/>
    <row r="868" ht="20" customHeight="1"/>
    <row r="869" ht="20" customHeight="1"/>
    <row r="870" ht="20" customHeight="1"/>
    <row r="871" ht="20" customHeight="1"/>
    <row r="872" ht="20" customHeight="1"/>
    <row r="873" ht="20" customHeight="1"/>
    <row r="874" ht="20" customHeight="1"/>
    <row r="875" ht="20" customHeight="1"/>
    <row r="876" ht="20" customHeight="1"/>
    <row r="877" ht="20" customHeight="1"/>
    <row r="878" ht="20" customHeight="1"/>
    <row r="879" ht="20" customHeight="1"/>
    <row r="880" ht="20" customHeight="1"/>
    <row r="881" ht="20" customHeight="1"/>
    <row r="882" ht="20" customHeight="1"/>
    <row r="883" ht="20" customHeight="1"/>
    <row r="884" ht="20" customHeight="1"/>
    <row r="885" ht="20" customHeight="1"/>
    <row r="886" ht="20" customHeight="1"/>
    <row r="887" ht="20" customHeight="1"/>
    <row r="888" ht="20" customHeight="1"/>
    <row r="889" ht="20" customHeight="1"/>
    <row r="890" ht="20" customHeight="1"/>
    <row r="891" ht="20" customHeight="1"/>
    <row r="892" ht="20" customHeight="1"/>
    <row r="893" ht="20" customHeight="1"/>
    <row r="894" ht="20" customHeight="1"/>
    <row r="895" ht="20" customHeight="1"/>
    <row r="896" ht="20" customHeight="1"/>
    <row r="897" ht="20" customHeight="1"/>
    <row r="898" ht="20" customHeight="1"/>
    <row r="899" ht="20" customHeight="1"/>
    <row r="900" ht="20" customHeight="1"/>
    <row r="901" ht="20" customHeight="1"/>
    <row r="902" ht="20" customHeight="1"/>
    <row r="903" ht="20" customHeight="1"/>
    <row r="904" ht="20" customHeight="1"/>
    <row r="905" ht="20" customHeight="1"/>
    <row r="906" ht="20" customHeight="1"/>
    <row r="907" ht="20" customHeight="1"/>
    <row r="908" ht="20" customHeight="1"/>
    <row r="909" ht="20" customHeight="1"/>
    <row r="910" ht="20" customHeight="1"/>
    <row r="911" ht="20" customHeight="1"/>
    <row r="912" ht="20" customHeight="1"/>
    <row r="913" ht="20" customHeight="1"/>
    <row r="914" ht="20" customHeight="1"/>
    <row r="915" ht="20" customHeight="1"/>
    <row r="916" ht="20" customHeight="1"/>
    <row r="917" ht="20" customHeight="1"/>
    <row r="918" ht="20" customHeight="1"/>
    <row r="919" ht="20" customHeight="1"/>
    <row r="920" ht="20" customHeight="1"/>
    <row r="921" ht="20" customHeight="1"/>
    <row r="922" ht="20" customHeight="1"/>
    <row r="923" ht="20" customHeight="1"/>
    <row r="924" ht="20" customHeight="1"/>
    <row r="925" ht="20" customHeight="1"/>
    <row r="926" ht="20" customHeight="1"/>
    <row r="927" ht="20" customHeight="1"/>
    <row r="928" ht="20" customHeight="1"/>
    <row r="929" ht="20" customHeight="1"/>
    <row r="930" ht="20" customHeight="1"/>
    <row r="931" ht="20" customHeight="1"/>
    <row r="932" ht="20" customHeight="1"/>
    <row r="933" ht="20" customHeight="1"/>
    <row r="934" ht="20" customHeight="1"/>
    <row r="935" ht="20" customHeight="1"/>
    <row r="936" ht="20" customHeight="1"/>
    <row r="937" ht="20" customHeight="1"/>
    <row r="938" ht="20" customHeight="1"/>
    <row r="939" ht="20" customHeight="1"/>
    <row r="940" ht="20" customHeight="1"/>
    <row r="941" ht="20" customHeight="1"/>
    <row r="942" ht="20" customHeight="1"/>
    <row r="943" ht="20" customHeight="1"/>
    <row r="944" ht="20" customHeight="1"/>
    <row r="945" ht="20" customHeight="1"/>
    <row r="946" ht="20" customHeight="1"/>
    <row r="947" ht="20" customHeight="1"/>
    <row r="948" ht="20" customHeight="1"/>
    <row r="949" ht="20" customHeight="1"/>
    <row r="950" ht="20" customHeight="1"/>
    <row r="951" ht="20" customHeight="1"/>
    <row r="952" ht="20" customHeight="1"/>
    <row r="953" ht="20" customHeight="1"/>
    <row r="954" ht="20" customHeight="1"/>
    <row r="955" ht="20" customHeight="1"/>
    <row r="956" ht="20" customHeight="1"/>
    <row r="957" ht="20" customHeight="1"/>
    <row r="958" ht="20" customHeight="1"/>
    <row r="959" ht="20" customHeight="1"/>
    <row r="960" ht="20" customHeight="1"/>
    <row r="961" ht="20" customHeight="1"/>
    <row r="962" ht="20" customHeight="1"/>
    <row r="963" ht="20" customHeight="1"/>
    <row r="964" ht="20" customHeight="1"/>
    <row r="965" ht="20" customHeight="1"/>
    <row r="966" ht="20" customHeight="1"/>
    <row r="967" ht="20" customHeight="1"/>
    <row r="968" ht="20" customHeight="1"/>
    <row r="969" ht="20" customHeight="1"/>
    <row r="970" ht="20" customHeight="1"/>
    <row r="971" ht="20" customHeight="1"/>
    <row r="972" ht="20" customHeight="1"/>
    <row r="973" ht="20" customHeight="1"/>
    <row r="974" ht="20" customHeight="1"/>
    <row r="975" ht="20" customHeight="1"/>
    <row r="976" ht="20" customHeight="1"/>
    <row r="977" ht="20" customHeight="1"/>
    <row r="978" ht="20" customHeight="1"/>
    <row r="979" ht="20" customHeight="1"/>
    <row r="980" ht="20" customHeight="1"/>
    <row r="981" ht="20" customHeight="1"/>
    <row r="982" ht="20" customHeight="1"/>
    <row r="983" ht="20" customHeight="1"/>
    <row r="984" ht="20" customHeight="1"/>
    <row r="985" ht="20" customHeight="1"/>
    <row r="986" ht="20" customHeight="1"/>
    <row r="987" ht="20" customHeight="1"/>
    <row r="988" ht="20" customHeight="1"/>
    <row r="989" ht="20" customHeight="1"/>
    <row r="990" ht="20" customHeight="1"/>
    <row r="991" ht="20" customHeight="1"/>
    <row r="992" ht="20" customHeight="1"/>
    <row r="993" ht="20" customHeight="1"/>
    <row r="994" ht="20" customHeight="1"/>
    <row r="995" ht="20" customHeight="1"/>
    <row r="996" ht="20" customHeight="1"/>
    <row r="997" ht="20" customHeight="1"/>
    <row r="998" ht="20" customHeight="1"/>
    <row r="999" ht="20" customHeight="1"/>
    <row r="1000" ht="20" customHeight="1"/>
    <row r="1001" ht="20" customHeight="1"/>
    <row r="1002" ht="20" customHeight="1"/>
    <row r="1003" ht="20" customHeight="1"/>
    <row r="1004" ht="20" customHeight="1"/>
    <row r="1005" ht="20" customHeight="1"/>
    <row r="1006" ht="20" customHeight="1"/>
    <row r="1007" ht="20" customHeight="1"/>
    <row r="1008" ht="20" customHeight="1"/>
    <row r="1009" ht="20" customHeight="1"/>
    <row r="1010" ht="20" customHeight="1"/>
    <row r="1011" ht="20" customHeight="1"/>
    <row r="1012" ht="20" customHeight="1"/>
    <row r="1013" ht="20" customHeight="1"/>
    <row r="1014" ht="20" customHeight="1"/>
    <row r="1015" ht="20" customHeight="1"/>
    <row r="1016" ht="20" customHeight="1"/>
    <row r="1017" ht="20" customHeight="1"/>
    <row r="1018" ht="20" customHeight="1"/>
    <row r="1019" ht="20" customHeight="1"/>
    <row r="1020" ht="20" customHeight="1"/>
    <row r="1021" ht="20" customHeight="1"/>
    <row r="1022" ht="20" customHeight="1"/>
    <row r="1023" ht="20" customHeight="1"/>
    <row r="1024" ht="20" customHeight="1"/>
    <row r="1025" ht="20" customHeight="1"/>
    <row r="1026" ht="20" customHeight="1"/>
    <row r="1027" ht="20" customHeight="1"/>
    <row r="1028" ht="20" customHeight="1"/>
    <row r="1029" ht="20" customHeight="1"/>
    <row r="1030" ht="20" customHeight="1"/>
    <row r="1031" ht="20" customHeight="1"/>
    <row r="1032" ht="20" customHeight="1"/>
    <row r="1033" ht="20" customHeight="1"/>
    <row r="1034" ht="20" customHeight="1"/>
    <row r="1035" ht="20" customHeight="1"/>
    <row r="1036" ht="20" customHeight="1"/>
    <row r="1037" ht="20" customHeight="1"/>
    <row r="1038" ht="20" customHeight="1"/>
    <row r="1039" ht="20" customHeight="1"/>
    <row r="1040" ht="20" customHeight="1"/>
    <row r="1041" ht="20" customHeight="1"/>
    <row r="1042" ht="20" customHeight="1"/>
    <row r="1043" ht="20" customHeight="1"/>
    <row r="1044" ht="20" customHeight="1"/>
    <row r="1045" ht="20" customHeight="1"/>
    <row r="1046" ht="20" customHeight="1"/>
    <row r="1047" ht="20" customHeight="1"/>
    <row r="1048" ht="20" customHeight="1"/>
    <row r="1049" ht="20" customHeight="1"/>
    <row r="1050" ht="20" customHeight="1"/>
    <row r="1051" ht="20" customHeight="1"/>
    <row r="1052" ht="20" customHeight="1"/>
    <row r="1053" ht="20" customHeight="1"/>
    <row r="1054" ht="20" customHeight="1"/>
    <row r="1055" ht="20" customHeight="1"/>
    <row r="1056" ht="20" customHeight="1"/>
    <row r="1057" ht="20" customHeight="1"/>
    <row r="1058" ht="20" customHeight="1"/>
    <row r="1059" ht="20" customHeight="1"/>
    <row r="1060" ht="20" customHeight="1"/>
    <row r="1061" ht="20" customHeight="1"/>
    <row r="1062" ht="20" customHeight="1"/>
    <row r="1063" ht="20" customHeight="1"/>
    <row r="1064" ht="20" customHeight="1"/>
    <row r="1065" ht="20" customHeight="1"/>
    <row r="1066" ht="20" customHeight="1"/>
    <row r="1067" ht="20" customHeight="1"/>
    <row r="1068" ht="20" customHeight="1"/>
    <row r="1069" ht="20" customHeight="1"/>
    <row r="1070" ht="20" customHeight="1"/>
    <row r="1071" ht="20" customHeight="1"/>
    <row r="1072" ht="20" customHeight="1"/>
    <row r="1073" ht="20" customHeight="1"/>
    <row r="1074" ht="20" customHeight="1"/>
    <row r="1075" ht="20" customHeight="1"/>
    <row r="1076" ht="20" customHeight="1"/>
    <row r="1077" ht="20" customHeight="1"/>
    <row r="1078" ht="20" customHeight="1"/>
    <row r="1079" ht="20" customHeight="1"/>
    <row r="1080" ht="20" customHeight="1"/>
    <row r="1081" ht="20" customHeight="1"/>
    <row r="1082" ht="20" customHeight="1"/>
    <row r="1083" ht="20" customHeight="1"/>
    <row r="1084" ht="20" customHeight="1"/>
    <row r="1085" ht="20" customHeight="1"/>
    <row r="1086" ht="20" customHeight="1"/>
    <row r="1087" ht="20" customHeight="1"/>
    <row r="1088" ht="20" customHeight="1"/>
    <row r="1089" ht="20" customHeight="1"/>
    <row r="1090" ht="20" customHeight="1"/>
    <row r="1091" ht="20" customHeight="1"/>
    <row r="1092" ht="20" customHeight="1"/>
    <row r="1093" ht="20" customHeight="1"/>
    <row r="1094" ht="20" customHeight="1"/>
    <row r="1095" ht="20" customHeight="1"/>
    <row r="1096" ht="20" customHeight="1"/>
    <row r="1097" ht="20" customHeight="1"/>
    <row r="1098" ht="20" customHeight="1"/>
    <row r="1099" ht="20" customHeight="1"/>
    <row r="1100" ht="20" customHeight="1"/>
    <row r="1101" ht="20" customHeight="1"/>
    <row r="1102" ht="20" customHeight="1"/>
    <row r="1103" ht="20" customHeight="1"/>
    <row r="1104" ht="20" customHeight="1"/>
    <row r="1105" ht="20" customHeight="1"/>
    <row r="1106" ht="20" customHeight="1"/>
    <row r="1107" ht="20" customHeight="1"/>
    <row r="1108" ht="20" customHeight="1"/>
    <row r="1109" ht="20" customHeight="1"/>
    <row r="1110" ht="20" customHeight="1"/>
    <row r="1111" ht="20" customHeight="1"/>
    <row r="1112" ht="20" customHeight="1"/>
    <row r="1113" ht="20" customHeight="1"/>
    <row r="1114" ht="20" customHeight="1"/>
    <row r="1115" ht="20" customHeight="1"/>
    <row r="1116" ht="20" customHeight="1"/>
    <row r="1117" ht="20" customHeight="1"/>
    <row r="1118" ht="20" customHeight="1"/>
    <row r="1119" ht="20" customHeight="1"/>
    <row r="1120" ht="20" customHeight="1"/>
    <row r="1121" ht="20" customHeight="1"/>
    <row r="1122" ht="20" customHeight="1"/>
    <row r="1123" ht="20" customHeight="1"/>
    <row r="1124" ht="20" customHeight="1"/>
    <row r="1125" ht="20" customHeight="1"/>
    <row r="1126" ht="20" customHeight="1"/>
    <row r="1127" ht="20" customHeight="1"/>
    <row r="1128" ht="20" customHeight="1"/>
    <row r="1129" ht="20" customHeight="1"/>
    <row r="1130" ht="20" customHeight="1"/>
    <row r="1131" ht="20" customHeight="1"/>
    <row r="1132" ht="20" customHeight="1"/>
    <row r="1133" ht="20" customHeight="1"/>
    <row r="1134" ht="20" customHeight="1"/>
    <row r="1135" ht="20" customHeight="1"/>
    <row r="1136" ht="20" customHeight="1"/>
    <row r="1137" ht="20" customHeight="1"/>
    <row r="1138" ht="20" customHeight="1"/>
    <row r="1139" ht="20" customHeight="1"/>
    <row r="1140" ht="20" customHeight="1"/>
    <row r="1141" ht="20" customHeight="1"/>
    <row r="1142" ht="20" customHeight="1"/>
    <row r="1143" ht="20" customHeight="1"/>
    <row r="1144" ht="20" customHeight="1"/>
    <row r="1145" ht="20" customHeight="1"/>
    <row r="1146" ht="20" customHeight="1"/>
    <row r="1147" ht="20" customHeight="1"/>
    <row r="1148" ht="20" customHeight="1"/>
    <row r="1149" ht="20" customHeight="1"/>
    <row r="1150" ht="20" customHeight="1"/>
    <row r="1151" ht="20" customHeight="1"/>
    <row r="1152" ht="20" customHeight="1"/>
    <row r="1153" ht="20" customHeight="1"/>
    <row r="1154" ht="20" customHeight="1"/>
    <row r="1155" ht="20" customHeight="1"/>
    <row r="1156" ht="20" customHeight="1"/>
    <row r="1157" ht="20" customHeight="1"/>
    <row r="1158" ht="20" customHeight="1"/>
    <row r="1159" ht="20" customHeight="1"/>
    <row r="1160" ht="20" customHeight="1"/>
    <row r="1161" ht="20" customHeight="1"/>
    <row r="1162" ht="20" customHeight="1"/>
    <row r="1163" ht="20" customHeight="1"/>
    <row r="1164" ht="20" customHeight="1"/>
    <row r="1165" ht="20" customHeight="1"/>
    <row r="1166" ht="20" customHeight="1"/>
    <row r="1167" ht="20" customHeight="1"/>
    <row r="1168" ht="20" customHeight="1"/>
    <row r="1169" ht="20" customHeight="1"/>
    <row r="1170" ht="20" customHeight="1"/>
    <row r="1171" ht="20" customHeight="1"/>
    <row r="1172" ht="20" customHeight="1"/>
    <row r="1173" ht="20" customHeight="1"/>
    <row r="1174" ht="20" customHeight="1"/>
    <row r="1175" ht="20" customHeight="1"/>
    <row r="1176" ht="20" customHeight="1"/>
    <row r="1177" ht="20" customHeight="1"/>
    <row r="1178" ht="20" customHeight="1"/>
    <row r="1179" ht="20" customHeight="1"/>
    <row r="1180" ht="20" customHeight="1"/>
    <row r="1181" ht="20" customHeight="1"/>
    <row r="1182" ht="20" customHeight="1"/>
    <row r="1183" ht="20" customHeight="1"/>
    <row r="1184" ht="20" customHeight="1"/>
    <row r="1185" ht="20" customHeight="1"/>
    <row r="1186" ht="20" customHeight="1"/>
    <row r="1187" ht="20" customHeight="1"/>
    <row r="1188" ht="20" customHeight="1"/>
    <row r="1189" ht="20" customHeight="1"/>
    <row r="1190" ht="20" customHeight="1"/>
    <row r="1191" ht="20" customHeight="1"/>
    <row r="1192" ht="20" customHeight="1"/>
    <row r="1193" ht="20" customHeight="1"/>
    <row r="1194" ht="20" customHeight="1"/>
    <row r="1195" ht="20" customHeight="1"/>
    <row r="1196" ht="20" customHeight="1"/>
    <row r="1197" ht="20" customHeight="1"/>
    <row r="1198" ht="20" customHeight="1"/>
    <row r="1199" ht="20" customHeight="1"/>
    <row r="1200" ht="20" customHeight="1"/>
    <row r="1201" ht="20" customHeight="1"/>
    <row r="1202" ht="20" customHeight="1"/>
    <row r="1203" ht="20" customHeight="1"/>
    <row r="1204" ht="20" customHeight="1"/>
    <row r="1205" ht="20" customHeight="1"/>
    <row r="1206" ht="20" customHeight="1"/>
    <row r="1207" ht="20" customHeight="1"/>
    <row r="1208" ht="20" customHeight="1"/>
    <row r="1209" ht="20" customHeight="1"/>
    <row r="1210" ht="20" customHeight="1"/>
    <row r="1211" ht="20" customHeight="1"/>
    <row r="1212" ht="20" customHeight="1"/>
    <row r="1213" ht="20" customHeight="1"/>
    <row r="1214" ht="20" customHeight="1"/>
    <row r="1215" ht="20" customHeight="1"/>
    <row r="1216" ht="20" customHeight="1"/>
    <row r="1217" ht="20" customHeight="1"/>
    <row r="1218" ht="20" customHeight="1"/>
    <row r="1219" ht="20" customHeight="1"/>
    <row r="1220" ht="20" customHeight="1"/>
    <row r="1221" ht="20" customHeight="1"/>
    <row r="1222" ht="20" customHeight="1"/>
    <row r="1223" ht="20" customHeight="1"/>
    <row r="1224" ht="20" customHeight="1"/>
    <row r="1225" ht="20" customHeight="1"/>
    <row r="1226" ht="20" customHeight="1"/>
    <row r="1227" ht="20" customHeight="1"/>
    <row r="1228" ht="20" customHeight="1"/>
    <row r="1229" ht="20" customHeight="1"/>
    <row r="1230" ht="20" customHeight="1"/>
    <row r="1231" ht="20" customHeight="1"/>
    <row r="1232" ht="20" customHeight="1"/>
    <row r="1233" ht="20" customHeight="1"/>
    <row r="1234" ht="20" customHeight="1"/>
    <row r="1235" ht="20" customHeight="1"/>
    <row r="1236" ht="20" customHeight="1"/>
    <row r="1237" ht="20" customHeight="1"/>
    <row r="1238" ht="20" customHeight="1"/>
    <row r="1239" ht="20" customHeight="1"/>
    <row r="1240" ht="20" customHeight="1"/>
    <row r="1241" ht="20" customHeight="1"/>
    <row r="1242" ht="20" customHeight="1"/>
    <row r="1243" ht="20" customHeight="1"/>
    <row r="1244" ht="20" customHeight="1"/>
    <row r="1245" ht="20" customHeight="1"/>
    <row r="1246" ht="20" customHeight="1"/>
    <row r="1247" ht="20" customHeight="1"/>
    <row r="1248" ht="20" customHeight="1"/>
    <row r="1249" ht="20" customHeight="1"/>
    <row r="1250" ht="20" customHeight="1"/>
    <row r="1251" ht="20" customHeight="1"/>
    <row r="1252" ht="20" customHeight="1"/>
    <row r="1253" ht="20" customHeight="1"/>
    <row r="1254" ht="20" customHeight="1"/>
    <row r="1255" ht="20" customHeight="1"/>
    <row r="1256" ht="20" customHeight="1"/>
    <row r="1257" ht="20" customHeight="1"/>
    <row r="1258" ht="20" customHeight="1"/>
    <row r="1259" ht="20" customHeight="1"/>
    <row r="1260" ht="20" customHeight="1"/>
    <row r="1261" ht="20" customHeight="1"/>
    <row r="1262" ht="20" customHeight="1"/>
    <row r="1263" ht="20" customHeight="1"/>
    <row r="1264" ht="20" customHeight="1"/>
    <row r="1265" ht="20" customHeight="1"/>
    <row r="1266" ht="20" customHeight="1"/>
    <row r="1267" ht="20" customHeight="1"/>
    <row r="1268" ht="20" customHeight="1"/>
    <row r="1269" ht="20" customHeight="1"/>
    <row r="1270" ht="20" customHeight="1"/>
    <row r="1271" ht="20" customHeight="1"/>
    <row r="1272" ht="20" customHeight="1"/>
    <row r="1273" ht="20" customHeight="1"/>
    <row r="1274" ht="20" customHeight="1"/>
    <row r="1275" ht="20" customHeight="1"/>
    <row r="1276" ht="20" customHeight="1"/>
    <row r="1277" ht="20" customHeight="1"/>
    <row r="1278" ht="20" customHeight="1"/>
    <row r="1279" ht="20" customHeight="1"/>
    <row r="1280" ht="20" customHeight="1"/>
    <row r="1281" ht="20" customHeight="1"/>
    <row r="1282" ht="20" customHeight="1"/>
    <row r="1283" ht="20" customHeight="1"/>
    <row r="1284" ht="20" customHeight="1"/>
    <row r="1285" ht="20" customHeight="1"/>
    <row r="1286" ht="20" customHeight="1"/>
    <row r="1287" ht="20" customHeight="1"/>
    <row r="1288" ht="20" customHeight="1"/>
    <row r="1289" ht="20" customHeight="1"/>
    <row r="1290" ht="20" customHeight="1"/>
    <row r="1291" ht="20" customHeight="1"/>
    <row r="1292" ht="20" customHeight="1"/>
    <row r="1293" ht="20" customHeight="1"/>
    <row r="1294" ht="20" customHeight="1"/>
    <row r="1295" ht="20" customHeight="1"/>
    <row r="1296" ht="20" customHeight="1"/>
    <row r="1297" ht="20" customHeight="1"/>
    <row r="1298" ht="20" customHeight="1"/>
    <row r="1299" ht="20" customHeight="1"/>
    <row r="1300" ht="20" customHeight="1"/>
    <row r="1301" ht="20" customHeight="1"/>
    <row r="1302" ht="20" customHeight="1"/>
    <row r="1303" ht="20" customHeight="1"/>
    <row r="1304" ht="20" customHeight="1"/>
    <row r="1305" ht="20" customHeight="1"/>
    <row r="1306" ht="20" customHeight="1"/>
    <row r="1307" ht="20" customHeight="1"/>
    <row r="1308" ht="20" customHeight="1"/>
    <row r="1309" ht="20" customHeight="1"/>
    <row r="1310" ht="20" customHeight="1"/>
    <row r="1311" ht="20" customHeight="1"/>
    <row r="1312" ht="20" customHeight="1"/>
    <row r="1313" ht="20" customHeight="1"/>
    <row r="1314" ht="20" customHeight="1"/>
    <row r="1315" ht="20" customHeight="1"/>
    <row r="1316" ht="20" customHeight="1"/>
    <row r="1317" ht="20" customHeight="1"/>
    <row r="1318" ht="20" customHeight="1"/>
    <row r="1319" ht="20" customHeight="1"/>
    <row r="1320" ht="20" customHeight="1"/>
    <row r="1321" ht="20" customHeight="1"/>
    <row r="1322" ht="20" customHeight="1"/>
    <row r="1323" ht="20" customHeight="1"/>
    <row r="1324" ht="20" customHeight="1"/>
    <row r="1325" ht="20" customHeight="1"/>
    <row r="1326" ht="20" customHeight="1"/>
    <row r="1327" ht="20" customHeight="1"/>
    <row r="1328" ht="20" customHeight="1"/>
    <row r="1329" ht="20" customHeight="1"/>
    <row r="1330" ht="20" customHeight="1"/>
    <row r="1331" ht="20" customHeight="1"/>
    <row r="1332" ht="20" customHeight="1"/>
    <row r="1333" ht="20" customHeight="1"/>
    <row r="1334" ht="20" customHeight="1"/>
    <row r="1335" ht="20" customHeight="1"/>
    <row r="1336" ht="20" customHeight="1"/>
    <row r="1337" ht="20" customHeight="1"/>
    <row r="1338" ht="20" customHeight="1"/>
    <row r="1339" ht="20" customHeight="1"/>
    <row r="1340" ht="20" customHeight="1"/>
    <row r="1341" ht="20" customHeight="1"/>
    <row r="1342" ht="20" customHeight="1"/>
    <row r="1343" ht="20" customHeight="1"/>
    <row r="1344" ht="20" customHeight="1"/>
    <row r="1345" ht="20" customHeight="1"/>
    <row r="1346" ht="20" customHeight="1"/>
    <row r="1347" ht="20" customHeight="1"/>
    <row r="1348" ht="20" customHeight="1"/>
    <row r="1349" ht="20" customHeight="1"/>
    <row r="1350" ht="20" customHeight="1"/>
    <row r="1351" ht="20" customHeight="1"/>
    <row r="1352" ht="20" customHeight="1"/>
    <row r="1353" ht="20" customHeight="1"/>
    <row r="1354" ht="20" customHeight="1"/>
    <row r="1355" ht="20" customHeight="1"/>
    <row r="1356" ht="20" customHeight="1"/>
    <row r="1357" ht="20" customHeight="1"/>
    <row r="1358" ht="20" customHeight="1"/>
    <row r="1359" ht="20" customHeight="1"/>
    <row r="1360" ht="20" customHeight="1"/>
    <row r="1361" ht="20" customHeight="1"/>
    <row r="1362" ht="20" customHeight="1"/>
    <row r="1363" ht="20" customHeight="1"/>
    <row r="1364" ht="20" customHeight="1"/>
    <row r="1365" ht="20" customHeight="1"/>
    <row r="1366" ht="20" customHeight="1"/>
    <row r="1367" ht="20" customHeight="1"/>
    <row r="1368" ht="20" customHeight="1"/>
    <row r="1369" ht="20" customHeight="1"/>
    <row r="1370" ht="20" customHeight="1"/>
    <row r="1371" ht="20" customHeight="1"/>
    <row r="1372" ht="20" customHeight="1"/>
    <row r="1373" ht="20" customHeight="1"/>
    <row r="1374" ht="20" customHeight="1"/>
    <row r="1375" ht="20" customHeight="1"/>
    <row r="1376" ht="20" customHeight="1"/>
    <row r="1377" ht="20" customHeight="1"/>
    <row r="1378" ht="20" customHeight="1"/>
    <row r="1379" ht="20" customHeight="1"/>
    <row r="1380" ht="20" customHeight="1"/>
    <row r="1381" ht="20" customHeight="1"/>
    <row r="1382" ht="20" customHeight="1"/>
    <row r="1383" ht="20" customHeight="1"/>
    <row r="1384" ht="20" customHeight="1"/>
    <row r="1385" ht="20" customHeight="1"/>
    <row r="1386" ht="20" customHeight="1"/>
    <row r="1387" ht="20" customHeight="1"/>
    <row r="1388" ht="20" customHeight="1"/>
    <row r="1389" ht="20" customHeight="1"/>
    <row r="1390" ht="20" customHeight="1"/>
    <row r="1391" ht="20" customHeight="1"/>
    <row r="1392" ht="20" customHeight="1"/>
    <row r="1393" ht="20" customHeight="1"/>
    <row r="1394" ht="20" customHeight="1"/>
    <row r="1395" ht="20" customHeight="1"/>
    <row r="1396" ht="20" customHeight="1"/>
    <row r="1397" ht="20" customHeight="1"/>
    <row r="1398" ht="20" customHeight="1"/>
    <row r="1399" ht="20" customHeight="1"/>
    <row r="1400" ht="20" customHeight="1"/>
    <row r="1401" ht="20" customHeight="1"/>
    <row r="1402" ht="20" customHeight="1"/>
    <row r="1403" ht="20" customHeight="1"/>
    <row r="1404" ht="20" customHeight="1"/>
    <row r="1405" ht="20" customHeight="1"/>
    <row r="1406" ht="20" customHeight="1"/>
    <row r="1407" ht="20" customHeight="1"/>
    <row r="1408" ht="20" customHeight="1"/>
    <row r="1409" ht="20" customHeight="1"/>
    <row r="1410" ht="20" customHeight="1"/>
    <row r="1411" ht="20" customHeight="1"/>
    <row r="1412" ht="20" customHeight="1"/>
    <row r="1413" ht="20" customHeight="1"/>
    <row r="1414" ht="20" customHeight="1"/>
    <row r="1415" ht="20" customHeight="1"/>
    <row r="1416" ht="20" customHeight="1"/>
    <row r="1417" ht="20" customHeight="1"/>
    <row r="1418" ht="20" customHeight="1"/>
    <row r="1419" ht="20" customHeight="1"/>
    <row r="1420" ht="20" customHeight="1"/>
    <row r="1421" ht="20" customHeight="1"/>
    <row r="1422" ht="20" customHeight="1"/>
    <row r="1423" ht="20" customHeight="1"/>
    <row r="1424" ht="20" customHeight="1"/>
    <row r="1425" ht="20" customHeight="1"/>
    <row r="1426" ht="20" customHeight="1"/>
    <row r="1427" ht="20" customHeight="1"/>
    <row r="1428" ht="20" customHeight="1"/>
    <row r="1429" ht="20" customHeight="1"/>
    <row r="1430" ht="20" customHeight="1"/>
    <row r="1431" ht="20" customHeight="1"/>
    <row r="1432" ht="20" customHeight="1"/>
    <row r="1433" ht="20" customHeight="1"/>
    <row r="1434" ht="20" customHeight="1"/>
    <row r="1435" ht="20" customHeight="1"/>
    <row r="1436" ht="20" customHeight="1"/>
    <row r="1437" ht="20" customHeight="1"/>
    <row r="1438" ht="20" customHeight="1"/>
    <row r="1439" ht="20" customHeight="1"/>
    <row r="1440" ht="20" customHeight="1"/>
    <row r="1441" ht="20" customHeight="1"/>
    <row r="1442" ht="20" customHeight="1"/>
    <row r="1443" ht="20" customHeight="1"/>
    <row r="1444" ht="20" customHeight="1"/>
    <row r="1445" ht="20" customHeight="1"/>
    <row r="1446" ht="20" customHeight="1"/>
    <row r="1447" ht="20" customHeight="1"/>
    <row r="1448" ht="20" customHeight="1"/>
    <row r="1449" ht="20" customHeight="1"/>
    <row r="1450" ht="20" customHeight="1"/>
    <row r="1451" ht="20" customHeight="1"/>
    <row r="1452" ht="20" customHeight="1"/>
    <row r="1453" ht="20" customHeight="1"/>
    <row r="1454" ht="20" customHeight="1"/>
    <row r="1455" ht="20" customHeight="1"/>
    <row r="1456" ht="20" customHeight="1"/>
    <row r="1457" ht="20" customHeight="1"/>
    <row r="1458" ht="20" customHeight="1"/>
    <row r="1459" ht="20" customHeight="1"/>
    <row r="1460" ht="20" customHeight="1"/>
    <row r="1461" ht="20" customHeight="1"/>
    <row r="1462" ht="20" customHeight="1"/>
    <row r="1463" ht="20" customHeight="1"/>
    <row r="1464" ht="20" customHeight="1"/>
    <row r="1465" ht="20" customHeight="1"/>
    <row r="1466" ht="20" customHeight="1"/>
    <row r="1467" ht="20" customHeight="1"/>
    <row r="1468" ht="20" customHeight="1"/>
    <row r="1469" ht="20" customHeight="1"/>
    <row r="1470" ht="20" customHeight="1"/>
    <row r="1471" ht="20" customHeight="1"/>
    <row r="1472" ht="20" customHeight="1"/>
    <row r="1473" ht="20" customHeight="1"/>
    <row r="1474" ht="20" customHeight="1"/>
    <row r="1475" ht="20" customHeight="1"/>
    <row r="1476" ht="20" customHeight="1"/>
    <row r="1477" ht="20" customHeight="1"/>
    <row r="1478" ht="20" customHeight="1"/>
    <row r="1479" ht="20" customHeight="1"/>
    <row r="1480" ht="20" customHeight="1"/>
    <row r="1481" ht="20" customHeight="1"/>
    <row r="1482" ht="20" customHeight="1"/>
    <row r="1483" ht="20" customHeight="1"/>
    <row r="1484" ht="20" customHeight="1"/>
    <row r="1485" ht="20" customHeight="1"/>
    <row r="1486" ht="20" customHeight="1"/>
    <row r="1487" ht="20" customHeight="1"/>
    <row r="1488" ht="20" customHeight="1"/>
    <row r="1489" ht="20" customHeight="1"/>
    <row r="1490" ht="20" customHeight="1"/>
    <row r="1491" ht="20" customHeight="1"/>
    <row r="1492" ht="20" customHeight="1"/>
    <row r="1493" ht="20" customHeight="1"/>
    <row r="1494" ht="20" customHeight="1"/>
    <row r="1495" ht="20" customHeight="1"/>
    <row r="1496" ht="20" customHeight="1"/>
    <row r="1497" ht="20" customHeight="1"/>
    <row r="1498" ht="20" customHeight="1"/>
    <row r="1499" ht="20" customHeight="1"/>
    <row r="1500" ht="20" customHeight="1"/>
    <row r="1501" ht="20" customHeight="1"/>
    <row r="1502" ht="20" customHeight="1"/>
    <row r="1503" ht="20" customHeight="1"/>
    <row r="1504" ht="20" customHeight="1"/>
    <row r="1505" ht="20" customHeight="1"/>
    <row r="1506" ht="20" customHeight="1"/>
    <row r="1507" ht="20" customHeight="1"/>
    <row r="1508" ht="20" customHeight="1"/>
    <row r="1509" ht="20" customHeight="1"/>
    <row r="1510" ht="20" customHeight="1"/>
    <row r="1511" ht="20" customHeight="1"/>
    <row r="1512" ht="20" customHeight="1"/>
    <row r="1513" ht="20" customHeight="1"/>
    <row r="1514" ht="20" customHeight="1"/>
    <row r="1515" ht="20" customHeight="1"/>
    <row r="1516" ht="20" customHeight="1"/>
    <row r="1517" ht="20" customHeight="1"/>
    <row r="1518" ht="20" customHeight="1"/>
    <row r="1519" ht="20" customHeight="1"/>
    <row r="1520" ht="20" customHeight="1"/>
    <row r="1521" ht="20" customHeight="1"/>
    <row r="1522" ht="20" customHeight="1"/>
    <row r="1523" ht="20" customHeight="1"/>
    <row r="1524" ht="20" customHeight="1"/>
    <row r="1525" ht="20" customHeight="1"/>
    <row r="1526" ht="20" customHeight="1"/>
    <row r="1527" ht="20" customHeight="1"/>
    <row r="1528" ht="20" customHeight="1"/>
    <row r="1529" ht="20" customHeight="1"/>
    <row r="1530" ht="20" customHeight="1"/>
    <row r="1531" ht="20" customHeight="1"/>
    <row r="1532" ht="20" customHeight="1"/>
    <row r="1533" ht="20" customHeight="1"/>
    <row r="1534" ht="20" customHeight="1"/>
    <row r="1535" ht="20" customHeight="1"/>
    <row r="1536" ht="20" customHeight="1"/>
    <row r="1537" ht="20" customHeight="1"/>
    <row r="1538" ht="20" customHeight="1"/>
    <row r="1539" ht="20" customHeight="1"/>
    <row r="1540" ht="20" customHeight="1"/>
    <row r="1541" ht="20" customHeight="1"/>
    <row r="1542" ht="20" customHeight="1"/>
    <row r="1543" ht="20" customHeight="1"/>
    <row r="1544" ht="20" customHeight="1"/>
    <row r="1545" ht="20" customHeight="1"/>
    <row r="1546" ht="20" customHeight="1"/>
    <row r="1547" ht="20" customHeight="1"/>
    <row r="1548" ht="20" customHeight="1"/>
    <row r="1549" ht="20" customHeight="1"/>
    <row r="1550" ht="20" customHeight="1"/>
    <row r="1551" ht="20" customHeight="1"/>
    <row r="1552" ht="20" customHeight="1"/>
    <row r="1553" ht="20" customHeight="1"/>
    <row r="1554" ht="20" customHeight="1"/>
    <row r="1555" ht="20" customHeight="1"/>
    <row r="1556" ht="20" customHeight="1"/>
    <row r="1557" ht="20" customHeight="1"/>
    <row r="1558" ht="20" customHeight="1"/>
    <row r="1559" ht="20" customHeight="1"/>
    <row r="1560" ht="20" customHeight="1"/>
    <row r="1561" ht="20" customHeight="1"/>
    <row r="1562" ht="20" customHeight="1"/>
    <row r="1563" ht="20" customHeight="1"/>
    <row r="1564" ht="20" customHeight="1"/>
    <row r="1565" ht="20" customHeight="1"/>
    <row r="1566" ht="20" customHeight="1"/>
    <row r="1567" ht="20" customHeight="1"/>
    <row r="1568" ht="20" customHeight="1"/>
    <row r="1569" ht="20" customHeight="1"/>
    <row r="1570" ht="20" customHeight="1"/>
    <row r="1571" ht="20" customHeight="1"/>
    <row r="1572" ht="20" customHeight="1"/>
    <row r="1573" ht="20" customHeight="1"/>
    <row r="1574" ht="20" customHeight="1"/>
    <row r="1575" ht="20" customHeight="1"/>
    <row r="1576" ht="20" customHeight="1"/>
    <row r="1577" ht="20" customHeight="1"/>
    <row r="1578" ht="20" customHeight="1"/>
    <row r="1579" ht="20" customHeight="1"/>
    <row r="1580" ht="20" customHeight="1"/>
    <row r="1581" ht="20" customHeight="1"/>
    <row r="1582" ht="20" customHeight="1"/>
    <row r="1583" ht="20" customHeight="1"/>
    <row r="1584" ht="20" customHeight="1"/>
    <row r="1585" ht="20" customHeight="1"/>
    <row r="1586" ht="20" customHeight="1"/>
    <row r="1587" ht="20" customHeight="1"/>
    <row r="1588" ht="20" customHeight="1"/>
    <row r="1589" ht="20" customHeight="1"/>
    <row r="1590" ht="20" customHeight="1"/>
    <row r="1591" ht="20" customHeight="1"/>
    <row r="1592" ht="20" customHeight="1"/>
    <row r="1593" ht="20" customHeight="1"/>
    <row r="1594" ht="20" customHeight="1"/>
    <row r="1595" ht="20" customHeight="1"/>
    <row r="1596" ht="20" customHeight="1"/>
    <row r="1597" ht="20" customHeight="1"/>
    <row r="1598" ht="20" customHeight="1"/>
    <row r="1599" ht="20" customHeight="1"/>
    <row r="1600" ht="20" customHeight="1"/>
    <row r="1601" ht="20" customHeight="1"/>
    <row r="1602" ht="20" customHeight="1"/>
    <row r="1603" ht="20" customHeight="1"/>
    <row r="1604" ht="20" customHeight="1"/>
    <row r="1605" ht="20" customHeight="1"/>
    <row r="1606" ht="20" customHeight="1"/>
    <row r="1607" ht="20" customHeight="1"/>
    <row r="1608" ht="20" customHeight="1"/>
    <row r="1609" ht="20" customHeight="1"/>
    <row r="1610" ht="20" customHeight="1"/>
    <row r="1611" ht="20" customHeight="1"/>
    <row r="1612" ht="20" customHeight="1"/>
    <row r="1613" ht="20" customHeight="1"/>
    <row r="1614" ht="20" customHeight="1"/>
    <row r="1615" ht="20" customHeight="1"/>
    <row r="1616" ht="20" customHeight="1"/>
    <row r="1617" ht="20" customHeight="1"/>
    <row r="1618" ht="20" customHeight="1"/>
    <row r="1619" ht="20" customHeight="1"/>
    <row r="1620" ht="20" customHeight="1"/>
    <row r="1621" ht="20" customHeight="1"/>
    <row r="1622" ht="20" customHeight="1"/>
    <row r="1623" ht="20" customHeight="1"/>
    <row r="1624" ht="20" customHeight="1"/>
    <row r="1625" ht="20" customHeight="1"/>
    <row r="1626" ht="20" customHeight="1"/>
    <row r="1627" ht="20" customHeight="1"/>
    <row r="1628" ht="20" customHeight="1"/>
    <row r="1629" ht="20" customHeight="1"/>
    <row r="1630" ht="20" customHeight="1"/>
    <row r="1631" ht="20" customHeight="1"/>
    <row r="1632" ht="20" customHeight="1"/>
    <row r="1633" ht="20" customHeight="1"/>
    <row r="1634" ht="20" customHeight="1"/>
    <row r="1635" ht="20" customHeight="1"/>
    <row r="1636" ht="20" customHeight="1"/>
    <row r="1637" ht="20" customHeight="1"/>
    <row r="1638" ht="20" customHeight="1"/>
    <row r="1639" ht="20" customHeight="1"/>
    <row r="1640" ht="20" customHeight="1"/>
    <row r="1641" ht="20" customHeight="1"/>
    <row r="1642" ht="20" customHeight="1"/>
    <row r="1643" ht="20" customHeight="1"/>
    <row r="1644" ht="20" customHeight="1"/>
    <row r="1645" ht="20" customHeight="1"/>
    <row r="1646" ht="20" customHeight="1"/>
    <row r="1647" ht="20" customHeight="1"/>
    <row r="1648" ht="20" customHeight="1"/>
    <row r="1649" ht="20" customHeight="1"/>
    <row r="1650" ht="20" customHeight="1"/>
    <row r="1651" ht="20" customHeight="1"/>
    <row r="1652" ht="20" customHeight="1"/>
    <row r="1653" ht="20" customHeight="1"/>
    <row r="1654" ht="20" customHeight="1"/>
    <row r="1655" ht="20" customHeight="1"/>
    <row r="1656" ht="20" customHeight="1"/>
    <row r="1657" ht="20" customHeight="1"/>
    <row r="1658" ht="20" customHeight="1"/>
    <row r="1659" ht="20" customHeight="1"/>
    <row r="1660" ht="20" customHeight="1"/>
    <row r="1661" ht="20" customHeight="1"/>
    <row r="1662" ht="20" customHeight="1"/>
    <row r="1663" ht="20" customHeight="1"/>
    <row r="1664" ht="20" customHeight="1"/>
    <row r="1665" ht="20" customHeight="1"/>
    <row r="1666" ht="20" customHeight="1"/>
    <row r="1667" ht="20" customHeight="1"/>
    <row r="1668" ht="20" customHeight="1"/>
    <row r="1669" ht="20" customHeight="1"/>
    <row r="1670" ht="20" customHeight="1"/>
    <row r="1671" ht="20" customHeight="1"/>
    <row r="1672" ht="20" customHeight="1"/>
    <row r="1673" ht="20" customHeight="1"/>
    <row r="1674" ht="20" customHeight="1"/>
    <row r="1675" ht="20" customHeight="1"/>
    <row r="1676" ht="20" customHeight="1"/>
    <row r="1677" ht="20" customHeight="1"/>
    <row r="1678" ht="20" customHeight="1"/>
    <row r="1679" ht="20" customHeight="1"/>
    <row r="1680" ht="20" customHeight="1"/>
    <row r="1681" ht="20" customHeight="1"/>
    <row r="1682" ht="20" customHeight="1"/>
    <row r="1683" ht="20" customHeight="1"/>
    <row r="1684" ht="20" customHeight="1"/>
    <row r="1685" ht="20" customHeight="1"/>
    <row r="1686" ht="20" customHeight="1"/>
    <row r="1687" ht="20" customHeight="1"/>
    <row r="1688" ht="20" customHeight="1"/>
    <row r="1689" ht="20" customHeight="1"/>
    <row r="1690" ht="20" customHeight="1"/>
    <row r="1691" ht="20" customHeight="1"/>
    <row r="1692" ht="20" customHeight="1"/>
    <row r="1693" ht="20" customHeight="1"/>
    <row r="1694" ht="20" customHeight="1"/>
    <row r="1695" ht="20" customHeight="1"/>
    <row r="1696" ht="20" customHeight="1"/>
    <row r="1697" ht="20" customHeight="1"/>
    <row r="1698" ht="20" customHeight="1"/>
    <row r="1699" ht="20" customHeight="1"/>
    <row r="1700" ht="20" customHeight="1"/>
    <row r="1701" ht="20" customHeight="1"/>
    <row r="1702" ht="20" customHeight="1"/>
    <row r="1703" ht="20" customHeight="1"/>
    <row r="1704" ht="20" customHeight="1"/>
    <row r="1705" ht="20" customHeight="1"/>
    <row r="1706" ht="20" customHeight="1"/>
    <row r="1707" ht="20" customHeight="1"/>
    <row r="1708" ht="20" customHeight="1"/>
    <row r="1709" ht="20" customHeight="1"/>
    <row r="1710" ht="20" customHeight="1"/>
    <row r="1711" ht="20" customHeight="1"/>
    <row r="1712" ht="20" customHeight="1"/>
    <row r="1713" ht="20" customHeight="1"/>
    <row r="1714" ht="20" customHeight="1"/>
    <row r="1715" ht="20" customHeight="1"/>
    <row r="1716" ht="20" customHeight="1"/>
    <row r="1717" ht="20" customHeight="1"/>
    <row r="1718" ht="20" customHeight="1"/>
    <row r="1719" ht="20" customHeight="1"/>
    <row r="1720" ht="20" customHeight="1"/>
    <row r="1721" ht="20" customHeight="1"/>
    <row r="1722" ht="20" customHeight="1"/>
    <row r="1723" ht="20" customHeight="1"/>
    <row r="1724" ht="20" customHeight="1"/>
    <row r="1725" ht="20" customHeight="1"/>
    <row r="1726" ht="20" customHeight="1"/>
    <row r="1727" ht="20" customHeight="1"/>
    <row r="1728" ht="20" customHeight="1"/>
    <row r="1729" ht="20" customHeight="1"/>
    <row r="1730" ht="20" customHeight="1"/>
    <row r="1731" ht="20" customHeight="1"/>
    <row r="1732" ht="20" customHeight="1"/>
    <row r="1733" ht="20" customHeight="1"/>
    <row r="1734" ht="20" customHeight="1"/>
    <row r="1735" ht="20" customHeight="1"/>
    <row r="1736" ht="20" customHeight="1"/>
    <row r="1737" ht="20" customHeight="1"/>
    <row r="1738" ht="20" customHeight="1"/>
    <row r="1739" ht="20" customHeight="1"/>
    <row r="1740" ht="20" customHeight="1"/>
    <row r="1741" ht="20" customHeight="1"/>
    <row r="1742" ht="20" customHeight="1"/>
    <row r="1743" ht="20" customHeight="1"/>
    <row r="1744" ht="20" customHeight="1"/>
    <row r="1745" ht="20" customHeight="1"/>
    <row r="1746" ht="20" customHeight="1"/>
    <row r="1747" ht="20" customHeight="1"/>
    <row r="1748" ht="20" customHeight="1"/>
    <row r="1749" ht="20" customHeight="1"/>
    <row r="1750" ht="20" customHeight="1"/>
    <row r="1751" ht="20" customHeight="1"/>
    <row r="1752" ht="20" customHeight="1"/>
    <row r="1753" ht="20" customHeight="1"/>
    <row r="1754" ht="20" customHeight="1"/>
    <row r="1755" ht="20" customHeight="1"/>
    <row r="1756" ht="20" customHeight="1"/>
    <row r="1757" ht="20" customHeight="1"/>
    <row r="1758" ht="20" customHeight="1"/>
    <row r="1759" ht="20" customHeight="1"/>
    <row r="1760" ht="20" customHeight="1"/>
    <row r="1761" ht="20" customHeight="1"/>
    <row r="1762" ht="20" customHeight="1"/>
    <row r="1763" ht="20" customHeight="1"/>
    <row r="1764" ht="20" customHeight="1"/>
    <row r="1765" ht="20" customHeight="1"/>
    <row r="1766" ht="20" customHeight="1"/>
    <row r="1767" ht="20" customHeight="1"/>
    <row r="1768" ht="20" customHeight="1"/>
    <row r="1769" ht="20" customHeight="1"/>
    <row r="1770" ht="20" customHeight="1"/>
    <row r="1771" ht="20" customHeight="1"/>
    <row r="1772" ht="20" customHeight="1"/>
    <row r="1773" ht="20" customHeight="1"/>
    <row r="1774" ht="20" customHeight="1"/>
    <row r="1775" ht="20" customHeight="1"/>
    <row r="1776" ht="20" customHeight="1"/>
    <row r="1777" ht="20" customHeight="1"/>
    <row r="1778" ht="20" customHeight="1"/>
    <row r="1779" ht="20" customHeight="1"/>
    <row r="1780" ht="20" customHeight="1"/>
    <row r="1781" ht="20" customHeight="1"/>
    <row r="1782" ht="20" customHeight="1"/>
    <row r="1783" ht="20" customHeight="1"/>
    <row r="1784" ht="20" customHeight="1"/>
    <row r="1785" ht="20" customHeight="1"/>
    <row r="1786" ht="20" customHeight="1"/>
    <row r="1787" ht="20" customHeight="1"/>
    <row r="1788" ht="20" customHeight="1"/>
    <row r="1789" ht="20" customHeight="1"/>
    <row r="1790" ht="20" customHeight="1"/>
    <row r="1791" ht="20" customHeight="1"/>
    <row r="1792" ht="20" customHeight="1"/>
    <row r="1793" ht="20" customHeight="1"/>
    <row r="1794" ht="20" customHeight="1"/>
    <row r="1795" ht="20" customHeight="1"/>
    <row r="1796" ht="20" customHeight="1"/>
    <row r="1797" ht="20" customHeight="1"/>
    <row r="1798" ht="20" customHeight="1"/>
    <row r="1799" ht="20" customHeight="1"/>
    <row r="1800" ht="20" customHeight="1"/>
    <row r="1801" ht="20" customHeight="1"/>
    <row r="1802" ht="20" customHeight="1"/>
    <row r="1803" ht="20" customHeight="1"/>
    <row r="1804" ht="20" customHeight="1"/>
    <row r="1805" ht="20" customHeight="1"/>
    <row r="1806" ht="20" customHeight="1"/>
    <row r="1807" ht="20" customHeight="1"/>
    <row r="1808" ht="20" customHeight="1"/>
    <row r="1809" ht="20" customHeight="1"/>
    <row r="1810" ht="20" customHeight="1"/>
    <row r="1811" ht="20" customHeight="1"/>
    <row r="1812" ht="20" customHeight="1"/>
    <row r="1813" ht="20" customHeight="1"/>
    <row r="1814" ht="20" customHeight="1"/>
    <row r="1815" ht="20" customHeight="1"/>
    <row r="1816" ht="20" customHeight="1"/>
    <row r="1817" ht="20" customHeight="1"/>
    <row r="1818" ht="20" customHeight="1"/>
    <row r="1819" ht="20" customHeight="1"/>
    <row r="1820" ht="20" customHeight="1"/>
    <row r="1821" ht="20" customHeight="1"/>
    <row r="1822" ht="20" customHeight="1"/>
    <row r="1823" ht="20" customHeight="1"/>
    <row r="1824" ht="20" customHeight="1"/>
    <row r="1825" ht="20" customHeight="1"/>
    <row r="1826" ht="20" customHeight="1"/>
    <row r="1827" ht="20" customHeight="1"/>
    <row r="1828" ht="20" customHeight="1"/>
    <row r="1829" ht="20" customHeight="1"/>
    <row r="1830" ht="20" customHeight="1"/>
    <row r="1831" ht="20" customHeight="1"/>
    <row r="1832" ht="20" customHeight="1"/>
    <row r="1833" ht="20" customHeight="1"/>
    <row r="1834" ht="20" customHeight="1"/>
    <row r="1835" ht="20" customHeight="1"/>
    <row r="1836" ht="20" customHeight="1"/>
    <row r="1837" ht="20" customHeight="1"/>
    <row r="1838" ht="20" customHeight="1"/>
    <row r="1839" ht="20" customHeight="1"/>
    <row r="1840" ht="20" customHeight="1"/>
    <row r="1841" ht="20" customHeight="1"/>
    <row r="1842" ht="20" customHeight="1"/>
    <row r="1843" ht="20" customHeight="1"/>
    <row r="1844" ht="20" customHeight="1"/>
    <row r="1845" ht="20" customHeight="1"/>
    <row r="1846" ht="20" customHeight="1"/>
    <row r="1847" ht="20" customHeight="1"/>
    <row r="1848" ht="20" customHeight="1"/>
    <row r="1849" ht="20" customHeight="1"/>
    <row r="1850" ht="20" customHeight="1"/>
    <row r="1851" ht="20" customHeight="1"/>
    <row r="1852" ht="20" customHeight="1"/>
    <row r="1853" ht="20" customHeight="1"/>
    <row r="1854" ht="20" customHeight="1"/>
    <row r="1855" ht="20" customHeight="1"/>
    <row r="1856" ht="20" customHeight="1"/>
    <row r="1857" ht="20" customHeight="1"/>
    <row r="1858" ht="20" customHeight="1"/>
    <row r="1859" ht="20" customHeight="1"/>
    <row r="1860" ht="20" customHeight="1"/>
    <row r="1861" ht="20" customHeight="1"/>
    <row r="1862" ht="20" customHeight="1"/>
    <row r="1863" ht="20" customHeight="1"/>
    <row r="1864" ht="20" customHeight="1"/>
    <row r="1865" ht="20" customHeight="1"/>
    <row r="1866" ht="20" customHeight="1"/>
    <row r="1867" ht="20" customHeight="1"/>
    <row r="1868" ht="20" customHeight="1"/>
    <row r="1869" ht="20" customHeight="1"/>
    <row r="1870" ht="20" customHeight="1"/>
    <row r="1871" ht="20" customHeight="1"/>
    <row r="1872" ht="20" customHeight="1"/>
    <row r="1873" ht="20" customHeight="1"/>
    <row r="1874" ht="20" customHeight="1"/>
    <row r="1875" ht="20" customHeight="1"/>
    <row r="1876" ht="20" customHeight="1"/>
    <row r="1877" ht="20" customHeight="1"/>
    <row r="1878" ht="20" customHeight="1"/>
    <row r="1879" ht="20" customHeight="1"/>
    <row r="1880" ht="20" customHeight="1"/>
    <row r="1881" ht="20" customHeight="1"/>
    <row r="1882" ht="20" customHeight="1"/>
    <row r="1883" ht="20" customHeight="1"/>
    <row r="1884" ht="20" customHeight="1"/>
    <row r="1885" ht="20" customHeight="1"/>
    <row r="1886" ht="20" customHeight="1"/>
    <row r="1887" ht="20" customHeight="1"/>
    <row r="1888" ht="20" customHeight="1"/>
    <row r="1889" ht="20" customHeight="1"/>
    <row r="1890" ht="20" customHeight="1"/>
    <row r="1891" ht="20" customHeight="1"/>
    <row r="1892" ht="20" customHeight="1"/>
    <row r="1893" ht="20" customHeight="1"/>
    <row r="1894" ht="20" customHeight="1"/>
    <row r="1895" ht="20" customHeight="1"/>
    <row r="1896" ht="20" customHeight="1"/>
    <row r="1897" ht="20" customHeight="1"/>
    <row r="1898" ht="20" customHeight="1"/>
    <row r="1899" ht="20" customHeight="1"/>
    <row r="1900" ht="20" customHeight="1"/>
    <row r="1901" ht="20" customHeight="1"/>
    <row r="1902" ht="20" customHeight="1"/>
    <row r="1903" ht="20" customHeight="1"/>
    <row r="1904" ht="20" customHeight="1"/>
    <row r="1905" ht="20" customHeight="1"/>
    <row r="1906" ht="20" customHeight="1"/>
    <row r="1907" ht="20" customHeight="1"/>
    <row r="1908" ht="20" customHeight="1"/>
    <row r="1909" ht="20" customHeight="1"/>
    <row r="1910" ht="20" customHeight="1"/>
    <row r="1911" ht="20" customHeight="1"/>
    <row r="1912" ht="20" customHeight="1"/>
    <row r="1913" ht="20" customHeight="1"/>
    <row r="1914" ht="20" customHeight="1"/>
    <row r="1915" ht="20" customHeight="1"/>
    <row r="1916" ht="20" customHeight="1"/>
    <row r="1917" ht="20" customHeight="1"/>
    <row r="1918" ht="20" customHeight="1"/>
    <row r="1919" ht="20" customHeight="1"/>
    <row r="1920" ht="20" customHeight="1"/>
    <row r="1921" ht="20" customHeight="1"/>
    <row r="1922" ht="20" customHeight="1"/>
    <row r="1923" ht="20" customHeight="1"/>
    <row r="1924" ht="20" customHeight="1"/>
    <row r="1925" ht="20" customHeight="1"/>
    <row r="1926" ht="20" customHeight="1"/>
    <row r="1927" ht="20" customHeight="1"/>
    <row r="1928" ht="20" customHeight="1"/>
    <row r="1929" ht="20" customHeight="1"/>
    <row r="1930" ht="20" customHeight="1"/>
    <row r="1931" ht="20" customHeight="1"/>
    <row r="1932" ht="20" customHeight="1"/>
    <row r="1933" ht="20" customHeight="1"/>
    <row r="1934" ht="20" customHeight="1"/>
    <row r="1935" ht="20" customHeight="1"/>
    <row r="1936" ht="20" customHeight="1"/>
    <row r="1937" ht="20" customHeight="1"/>
    <row r="1938" ht="20" customHeight="1"/>
    <row r="1939" ht="20" customHeight="1"/>
    <row r="1940" ht="20" customHeight="1"/>
    <row r="1941" ht="20" customHeight="1"/>
    <row r="1942" ht="20" customHeight="1"/>
    <row r="1943" ht="20" customHeight="1"/>
    <row r="1944" ht="20" customHeight="1"/>
    <row r="1945" ht="20" customHeight="1"/>
    <row r="1946" ht="20" customHeight="1"/>
    <row r="1947" ht="20" customHeight="1"/>
    <row r="1948" ht="20" customHeight="1"/>
    <row r="1949" ht="20" customHeight="1"/>
    <row r="1950" ht="20" customHeight="1"/>
    <row r="1951" ht="20" customHeight="1"/>
    <row r="1952" ht="20" customHeight="1"/>
    <row r="1953" ht="20" customHeight="1"/>
    <row r="1954" ht="20" customHeight="1"/>
    <row r="1955" ht="20" customHeight="1"/>
    <row r="1956" ht="20" customHeight="1"/>
    <row r="1957" ht="20" customHeight="1"/>
    <row r="1958" ht="20" customHeight="1"/>
    <row r="1959" ht="20" customHeight="1"/>
    <row r="1960" ht="20" customHeight="1"/>
    <row r="1961" ht="20" customHeight="1"/>
    <row r="1962" ht="20" customHeight="1"/>
    <row r="1963" ht="20" customHeight="1"/>
    <row r="1964" ht="20" customHeight="1"/>
    <row r="1965" ht="20" customHeight="1"/>
    <row r="1966" ht="20" customHeight="1"/>
    <row r="1967" ht="20" customHeight="1"/>
    <row r="1968" ht="20" customHeight="1"/>
    <row r="1969" ht="20" customHeight="1"/>
    <row r="1970" ht="20" customHeight="1"/>
    <row r="1971" ht="20" customHeight="1"/>
    <row r="1972" ht="20" customHeight="1"/>
    <row r="1973" ht="20" customHeight="1"/>
    <row r="1974" ht="20" customHeight="1"/>
    <row r="1975" ht="20" customHeight="1"/>
    <row r="1976" ht="20" customHeight="1"/>
    <row r="1977" ht="20" customHeight="1"/>
    <row r="1978" ht="20" customHeight="1"/>
    <row r="1979" ht="20" customHeight="1"/>
    <row r="1980" ht="20" customHeight="1"/>
    <row r="1981" ht="20" customHeight="1"/>
    <row r="1982" ht="20" customHeight="1"/>
    <row r="1983" ht="20" customHeight="1"/>
    <row r="1984" ht="20" customHeight="1"/>
    <row r="1985" ht="20" customHeight="1"/>
    <row r="1986" ht="20" customHeight="1"/>
    <row r="1987" ht="20" customHeight="1"/>
    <row r="1988" ht="20" customHeight="1"/>
    <row r="1989" ht="20" customHeight="1"/>
    <row r="1990" ht="20" customHeight="1"/>
    <row r="1991" ht="20" customHeight="1"/>
    <row r="1992" ht="20" customHeight="1"/>
  </sheetData>
  <mergeCells count="22">
    <mergeCell ref="N4:N5"/>
    <mergeCell ref="W4:Y4"/>
    <mergeCell ref="U4:V4"/>
    <mergeCell ref="O4:P4"/>
    <mergeCell ref="Q3:S3"/>
    <mergeCell ref="R4:S4"/>
    <mergeCell ref="A1:E1"/>
    <mergeCell ref="F1:H1"/>
    <mergeCell ref="I1:K1"/>
    <mergeCell ref="L1:N1"/>
    <mergeCell ref="B4:B5"/>
    <mergeCell ref="F4:G4"/>
    <mergeCell ref="D4:E4"/>
    <mergeCell ref="A3:N3"/>
    <mergeCell ref="A4:A5"/>
    <mergeCell ref="C4:C5"/>
    <mergeCell ref="A2:E2"/>
    <mergeCell ref="F2:H2"/>
    <mergeCell ref="I2:K2"/>
    <mergeCell ref="L2:M2"/>
    <mergeCell ref="I4:L4"/>
    <mergeCell ref="M4:M5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28"/>
  <sheetViews>
    <sheetView workbookViewId="0">
      <selection activeCell="N44" sqref="N44"/>
    </sheetView>
  </sheetViews>
  <sheetFormatPr baseColWidth="10" defaultRowHeight="12" x14ac:dyDescent="0"/>
  <cols>
    <col min="1" max="1" width="7.28515625" style="12" customWidth="1"/>
    <col min="2" max="3" width="8.42578125" style="10" customWidth="1"/>
    <col min="4" max="4" width="11.5703125" style="10" customWidth="1"/>
    <col min="5" max="5" width="8.28515625" style="10" customWidth="1"/>
    <col min="6" max="6" width="7.42578125" style="10" customWidth="1"/>
    <col min="7" max="7" width="13.140625" style="10" customWidth="1"/>
    <col min="8" max="8" width="9" style="10" customWidth="1"/>
    <col min="9" max="9" width="11.42578125" style="10" customWidth="1"/>
    <col min="10" max="16384" width="10.7109375" style="10"/>
  </cols>
  <sheetData>
    <row r="1" spans="1:21" ht="23.25" customHeight="1">
      <c r="A1" s="114" t="str">
        <f>CONCATENATE(M1," Depressurization Table")</f>
        <v>UT-GOM2-1-H005-4FB-7 Depressurization Table</v>
      </c>
      <c r="B1" s="114"/>
      <c r="C1" s="114"/>
      <c r="D1" s="114"/>
      <c r="E1" s="114"/>
      <c r="F1" s="114"/>
      <c r="G1" s="114"/>
      <c r="H1" s="114"/>
      <c r="I1" s="114"/>
      <c r="M1" s="22" t="s">
        <v>51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>
      <c r="M2" s="10" t="s">
        <v>27</v>
      </c>
    </row>
    <row r="3" spans="1:21" s="16" customFormat="1" ht="63" customHeight="1">
      <c r="A3" s="13" t="s">
        <v>17</v>
      </c>
      <c r="B3" s="13" t="s">
        <v>18</v>
      </c>
      <c r="C3" s="13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5" t="s">
        <v>24</v>
      </c>
      <c r="I3" s="13" t="s">
        <v>25</v>
      </c>
    </row>
    <row r="4" spans="1:21">
      <c r="A4" s="17">
        <f t="shared" ref="A4:A28" ca="1" si="0">INDIRECT(CONCATENATE("'",$M$1,"'!A",ROW()+2))</f>
        <v>1</v>
      </c>
      <c r="B4" s="18">
        <f t="shared" ref="B4:B28" ca="1" si="1">INDIRECT(CONCATENATE("'",$M$1,"'!D",ROW()+2))/10</f>
        <v>20.2</v>
      </c>
      <c r="C4" s="18">
        <f t="shared" ref="C4:C28" ca="1" si="2">INDIRECT(CONCATENATE("'",$M$1,"'!E",ROW()+2))/10</f>
        <v>20.2</v>
      </c>
      <c r="D4" s="19">
        <f ca="1">(INDIRECT(CONCATENATE("'",$M$1,"'!R",ROW()+2))+INDIRECT(CONCATENATE("'",$M$1,"'!T",ROW()+2)))/1000</f>
        <v>4.2187880989600828</v>
      </c>
      <c r="E4" s="18">
        <f ca="1">INDIRECT(CONCATENATE("'",$M$1,"'!t",ROW()+2))</f>
        <v>96.788098960082863</v>
      </c>
      <c r="F4" s="68" t="str">
        <f ca="1">IF(INDIRECT(CONCATENATE("'",$M$1,"'!m",ROW()+2))="","",INDIRECT(CONCATENATE("'",$M$1,"'!m",ROW()+2)))</f>
        <v/>
      </c>
      <c r="G4" s="19">
        <f t="shared" ref="G4:G28" ca="1" si="3">INDIRECT(CONCATENATE("'",$M$1,"'!x",ROW()+2))</f>
        <v>0</v>
      </c>
      <c r="H4" s="20">
        <f ca="1">D4/MAX(D4:D26)</f>
        <v>4.348136812511267E-2</v>
      </c>
      <c r="I4" s="19">
        <f ca="1">INDIRECT(CONCATENATE("'",$M$1,"'!y",ROW()+2))</f>
        <v>0</v>
      </c>
      <c r="J4" s="21"/>
    </row>
    <row r="5" spans="1:21">
      <c r="A5" s="17">
        <f t="shared" ca="1" si="0"/>
        <v>2</v>
      </c>
      <c r="B5" s="18">
        <f t="shared" ca="1" si="1"/>
        <v>20.2</v>
      </c>
      <c r="C5" s="18">
        <f t="shared" ca="1" si="2"/>
        <v>15</v>
      </c>
      <c r="D5" s="19">
        <f t="shared" ref="D5:D28" ca="1" si="4">D4+(INDIRECT(CONCATENATE("'",$M$1,"'!R",ROW()+2))+INDIRECT(CONCATENATE("'",$M$1,"'!T",ROW()+2)))/1000</f>
        <v>8.4375761979201656</v>
      </c>
      <c r="E5" s="18">
        <f t="shared" ref="E5:E28" ca="1" si="5">INDIRECT(CONCATENATE("'",$M$1,"'!t",ROW()+2))</f>
        <v>96.788098960082863</v>
      </c>
      <c r="F5" s="68" t="str">
        <f t="shared" ref="F5:F28" ca="1" si="6">IF(INDIRECT(CONCATENATE("'",$M$1,"'!m",ROW()+2))="","",INDIRECT(CONCATENATE("'",$M$1,"'!m",ROW()+2)))</f>
        <v/>
      </c>
      <c r="G5" s="19">
        <f t="shared" ca="1" si="3"/>
        <v>2.3586667855247253E-3</v>
      </c>
      <c r="H5" s="20">
        <f ca="1">D5/MAX(D5:D27)</f>
        <v>8.3338043175491275E-2</v>
      </c>
      <c r="I5" s="19">
        <f t="shared" ref="I5:I28" ca="1" si="7">INDIRECT(CONCATENATE("'",$M$1,"'!y",ROW()+2))</f>
        <v>0.80100824619906075</v>
      </c>
      <c r="J5" s="21"/>
    </row>
    <row r="6" spans="1:21">
      <c r="A6" s="17">
        <f t="shared" ca="1" si="0"/>
        <v>3</v>
      </c>
      <c r="B6" s="18">
        <f t="shared" ca="1" si="1"/>
        <v>15.2</v>
      </c>
      <c r="C6" s="18">
        <f t="shared" ca="1" si="2"/>
        <v>10.1</v>
      </c>
      <c r="D6" s="19">
        <f t="shared" ca="1" si="4"/>
        <v>12.656364296880248</v>
      </c>
      <c r="E6" s="18">
        <f t="shared" ca="1" si="5"/>
        <v>96.788098960082863</v>
      </c>
      <c r="F6" s="68" t="str">
        <f t="shared" ca="1" si="6"/>
        <v/>
      </c>
      <c r="G6" s="19">
        <f t="shared" ca="1" si="3"/>
        <v>5.1659888587469198E-3</v>
      </c>
      <c r="H6" s="20">
        <f ca="1">D6/MAX(D6:D28)</f>
        <v>0.12000513187567574</v>
      </c>
      <c r="I6" s="19">
        <f t="shared" ca="1" si="7"/>
        <v>1.0735257491691292</v>
      </c>
      <c r="J6" s="21"/>
    </row>
    <row r="7" spans="1:21">
      <c r="A7" s="17">
        <f t="shared" ca="1" si="0"/>
        <v>4</v>
      </c>
      <c r="B7" s="18">
        <f t="shared" ca="1" si="1"/>
        <v>10.3</v>
      </c>
      <c r="C7" s="18">
        <f t="shared" ca="1" si="2"/>
        <v>6.9</v>
      </c>
      <c r="D7" s="19">
        <f t="shared" ca="1" si="4"/>
        <v>16.875152395840331</v>
      </c>
      <c r="E7" s="18">
        <f t="shared" ca="1" si="5"/>
        <v>96.788098960082863</v>
      </c>
      <c r="F7" s="68" t="str">
        <f t="shared" ca="1" si="6"/>
        <v/>
      </c>
      <c r="G7" s="19">
        <f t="shared" ca="1" si="3"/>
        <v>8.6200987284068709E-3</v>
      </c>
      <c r="H7" s="20">
        <f ca="1">D7/MAX(D7:D28)</f>
        <v>0.160006842500901</v>
      </c>
      <c r="I7" s="19">
        <f t="shared" ca="1" si="7"/>
        <v>0.95745116051362378</v>
      </c>
      <c r="J7" s="21"/>
    </row>
    <row r="8" spans="1:21">
      <c r="A8" s="17">
        <f t="shared" ca="1" si="0"/>
        <v>5</v>
      </c>
      <c r="B8" s="18">
        <f t="shared" ca="1" si="1"/>
        <v>7</v>
      </c>
      <c r="C8" s="18">
        <f t="shared" ca="1" si="2"/>
        <v>5.4</v>
      </c>
      <c r="D8" s="19">
        <f t="shared" ca="1" si="4"/>
        <v>21.093940494800414</v>
      </c>
      <c r="E8" s="18">
        <f t="shared" ca="1" si="5"/>
        <v>96.788098960082863</v>
      </c>
      <c r="F8" s="68" t="str">
        <f t="shared" ca="1" si="6"/>
        <v/>
      </c>
      <c r="G8" s="19">
        <f t="shared" ca="1" si="3"/>
        <v>1.0958293184173858E-2</v>
      </c>
      <c r="H8" s="20">
        <f ca="1">D8/MAX(D8:D28)</f>
        <v>0.20000855312612625</v>
      </c>
      <c r="I8" s="19">
        <f t="shared" ca="1" si="7"/>
        <v>1.0168675139839218</v>
      </c>
      <c r="J8" s="21"/>
    </row>
    <row r="9" spans="1:21">
      <c r="A9" s="17">
        <f t="shared" ca="1" si="0"/>
        <v>6</v>
      </c>
      <c r="B9" s="18">
        <f t="shared" ca="1" si="1"/>
        <v>6.1</v>
      </c>
      <c r="C9" s="18">
        <f t="shared" ca="1" si="2"/>
        <v>5.3</v>
      </c>
      <c r="D9" s="19">
        <f t="shared" ca="1" si="4"/>
        <v>25.312728593760497</v>
      </c>
      <c r="E9" s="18">
        <f t="shared" ca="1" si="5"/>
        <v>96.788098960082863</v>
      </c>
      <c r="F9" s="68" t="str">
        <f t="shared" ca="1" si="6"/>
        <v/>
      </c>
      <c r="G9" s="19">
        <f t="shared" ca="1" si="3"/>
        <v>1.1135036047529152E-2</v>
      </c>
      <c r="H9" s="20">
        <f ca="1">D9/MAX(D9:D28)</f>
        <v>0.24001026375135148</v>
      </c>
      <c r="I9" s="19">
        <f t="shared" ca="1" si="7"/>
        <v>1.2604650636935215</v>
      </c>
      <c r="J9" s="21"/>
    </row>
    <row r="10" spans="1:21">
      <c r="A10" s="17">
        <f t="shared" ca="1" si="0"/>
        <v>7</v>
      </c>
      <c r="B10" s="18">
        <f t="shared" ca="1" si="1"/>
        <v>5.9</v>
      </c>
      <c r="C10" s="18">
        <f t="shared" ca="1" si="2"/>
        <v>5.0999999999999996</v>
      </c>
      <c r="D10" s="19">
        <f t="shared" ca="1" si="4"/>
        <v>29.531516692720579</v>
      </c>
      <c r="E10" s="18">
        <f t="shared" ca="1" si="5"/>
        <v>96.788098960082863</v>
      </c>
      <c r="F10" s="68" t="str">
        <f t="shared" ca="1" si="6"/>
        <v/>
      </c>
      <c r="G10" s="19">
        <f t="shared" ca="1" si="3"/>
        <v>1.1497119641277365E-2</v>
      </c>
      <c r="H10" s="20">
        <f ca="1">D10/MAX(D10:D28)</f>
        <v>0.28001197437657671</v>
      </c>
      <c r="I10" s="19">
        <f t="shared" ca="1" si="7"/>
        <v>1.3514093817290456</v>
      </c>
      <c r="J10" s="21"/>
    </row>
    <row r="11" spans="1:21">
      <c r="A11" s="17">
        <f t="shared" ca="1" si="0"/>
        <v>8</v>
      </c>
      <c r="B11" s="18">
        <f t="shared" ca="1" si="1"/>
        <v>5.9</v>
      </c>
      <c r="C11" s="18">
        <f t="shared" ca="1" si="2"/>
        <v>5</v>
      </c>
      <c r="D11" s="19">
        <f t="shared" ca="1" si="4"/>
        <v>33.750304791680662</v>
      </c>
      <c r="E11" s="18">
        <f t="shared" ca="1" si="5"/>
        <v>96.788098960082863</v>
      </c>
      <c r="F11" s="68" t="str">
        <f t="shared" ca="1" si="6"/>
        <v/>
      </c>
      <c r="G11" s="19">
        <f t="shared" ca="1" si="3"/>
        <v>1.168255306704776E-2</v>
      </c>
      <c r="H11" s="20">
        <f t="shared" ref="H11:H28" ca="1" si="8">D11/MAX(D11:D28)</f>
        <v>0.320013685001802</v>
      </c>
      <c r="I11" s="19">
        <f t="shared" ca="1" si="7"/>
        <v>1.5257187171615192</v>
      </c>
      <c r="J11" s="21"/>
    </row>
    <row r="12" spans="1:21">
      <c r="A12" s="17">
        <f t="shared" ca="1" si="0"/>
        <v>9</v>
      </c>
      <c r="B12" s="18">
        <f t="shared" ca="1" si="1"/>
        <v>5.7</v>
      </c>
      <c r="C12" s="18">
        <f t="shared" ca="1" si="2"/>
        <v>4.9000000000000004</v>
      </c>
      <c r="D12" s="19">
        <f t="shared" ca="1" si="4"/>
        <v>37.969092890640745</v>
      </c>
      <c r="E12" s="18">
        <f t="shared" ca="1" si="5"/>
        <v>96.788098960082863</v>
      </c>
      <c r="F12" s="68" t="str">
        <f t="shared" ca="1" si="6"/>
        <v/>
      </c>
      <c r="G12" s="19">
        <f t="shared" ca="1" si="3"/>
        <v>1.1870977290206182E-2</v>
      </c>
      <c r="H12" s="20">
        <f t="shared" ca="1" si="8"/>
        <v>0.36001539562702722</v>
      </c>
      <c r="I12" s="19">
        <f t="shared" ca="1" si="7"/>
        <v>1.6837271794948179</v>
      </c>
      <c r="J12" s="21"/>
    </row>
    <row r="13" spans="1:21">
      <c r="A13" s="17">
        <f t="shared" ca="1" si="0"/>
        <v>10</v>
      </c>
      <c r="B13" s="18">
        <f t="shared" ca="1" si="1"/>
        <v>5.6</v>
      </c>
      <c r="C13" s="18">
        <f t="shared" ca="1" si="2"/>
        <v>4.7</v>
      </c>
      <c r="D13" s="19">
        <f t="shared" ca="1" si="4"/>
        <v>42.187880989600828</v>
      </c>
      <c r="E13" s="18">
        <f t="shared" ca="1" si="5"/>
        <v>96.788098960082863</v>
      </c>
      <c r="F13" s="68" t="str">
        <f t="shared" ca="1" si="6"/>
        <v/>
      </c>
      <c r="G13" s="19">
        <f t="shared" ca="1" si="3"/>
        <v>1.2256991857217403E-2</v>
      </c>
      <c r="H13" s="20">
        <f t="shared" ca="1" si="8"/>
        <v>0.40001710625225251</v>
      </c>
      <c r="I13" s="19">
        <f t="shared" ca="1" si="7"/>
        <v>1.8331378854861007</v>
      </c>
      <c r="J13" s="21"/>
    </row>
    <row r="14" spans="1:21">
      <c r="A14" s="17">
        <f t="shared" ca="1" si="0"/>
        <v>11</v>
      </c>
      <c r="B14" s="18">
        <f t="shared" ca="1" si="1"/>
        <v>5.5</v>
      </c>
      <c r="C14" s="18">
        <f t="shared" ca="1" si="2"/>
        <v>3.9</v>
      </c>
      <c r="D14" s="19">
        <f t="shared" ca="1" si="4"/>
        <v>46.406669088560911</v>
      </c>
      <c r="E14" s="18">
        <f t="shared" ca="1" si="5"/>
        <v>96.788098960082863</v>
      </c>
      <c r="F14" s="68" t="str">
        <f t="shared" ca="1" si="6"/>
        <v/>
      </c>
      <c r="G14" s="19">
        <f t="shared" ca="1" si="3"/>
        <v>1.3930720899353856E-2</v>
      </c>
      <c r="H14" s="20">
        <f t="shared" ca="1" si="8"/>
        <v>0.44001881687747774</v>
      </c>
      <c r="I14" s="19">
        <f t="shared" ca="1" si="7"/>
        <v>2.043375461439628</v>
      </c>
      <c r="J14" s="21"/>
    </row>
    <row r="15" spans="1:21">
      <c r="A15" s="17">
        <f t="shared" ca="1" si="0"/>
        <v>12</v>
      </c>
      <c r="B15" s="18">
        <f t="shared" ca="1" si="1"/>
        <v>5.3</v>
      </c>
      <c r="C15" s="18">
        <f t="shared" ca="1" si="2"/>
        <v>2.9</v>
      </c>
      <c r="D15" s="19">
        <f t="shared" ca="1" si="4"/>
        <v>50.625457187520993</v>
      </c>
      <c r="E15" s="18">
        <f t="shared" ca="1" si="5"/>
        <v>96.788098960082863</v>
      </c>
      <c r="F15" s="68" t="str">
        <f t="shared" ca="1" si="6"/>
        <v>12Y</v>
      </c>
      <c r="G15" s="19">
        <f t="shared" ca="1" si="3"/>
        <v>1.6347852416144559E-2</v>
      </c>
      <c r="H15" s="20">
        <f t="shared" ca="1" si="8"/>
        <v>0.48002052750270296</v>
      </c>
      <c r="I15" s="19">
        <f t="shared" ca="1" si="7"/>
        <v>3.4580344974222976</v>
      </c>
      <c r="J15" s="21"/>
    </row>
    <row r="16" spans="1:21">
      <c r="A16" s="17">
        <f t="shared" ca="1" si="0"/>
        <v>13</v>
      </c>
      <c r="B16" s="18">
        <f t="shared" ca="1" si="1"/>
        <v>4.9000000000000004</v>
      </c>
      <c r="C16" s="18">
        <f t="shared" ca="1" si="2"/>
        <v>3.3</v>
      </c>
      <c r="D16" s="19">
        <f t="shared" ca="1" si="4"/>
        <v>54.844566704290422</v>
      </c>
      <c r="E16" s="18">
        <f t="shared" ca="1" si="5"/>
        <v>97.10951676943084</v>
      </c>
      <c r="F16" s="68" t="str">
        <f t="shared" ca="1" si="6"/>
        <v>13Y</v>
      </c>
      <c r="G16" s="19">
        <f t="shared" ca="1" si="3"/>
        <v>1.5334367297934109E-2</v>
      </c>
      <c r="H16" s="20">
        <f t="shared" ca="1" si="8"/>
        <v>0.52002528574774165</v>
      </c>
      <c r="I16" s="19">
        <f t="shared" ca="1" si="7"/>
        <v>4.39501488739465</v>
      </c>
      <c r="J16" s="21"/>
    </row>
    <row r="17" spans="1:10">
      <c r="A17" s="17">
        <f t="shared" ca="1" si="0"/>
        <v>14</v>
      </c>
      <c r="B17" s="18">
        <f t="shared" ca="1" si="1"/>
        <v>4.5999999999999996</v>
      </c>
      <c r="C17" s="18">
        <f t="shared" ca="1" si="2"/>
        <v>2.9</v>
      </c>
      <c r="D17" s="19">
        <f t="shared" ca="1" si="4"/>
        <v>59.063881778596645</v>
      </c>
      <c r="E17" s="18">
        <f t="shared" ca="1" si="5"/>
        <v>97.315074306224744</v>
      </c>
      <c r="F17" s="68" t="str">
        <f t="shared" ca="1" si="6"/>
        <v>14Y</v>
      </c>
      <c r="G17" s="19">
        <f t="shared" ca="1" si="3"/>
        <v>1.6347852416144559E-2</v>
      </c>
      <c r="H17" s="20">
        <f t="shared" ca="1" si="8"/>
        <v>0.56003199304850704</v>
      </c>
      <c r="I17" s="19">
        <f t="shared" ca="1" si="7"/>
        <v>4.2257583824334652</v>
      </c>
      <c r="J17" s="21"/>
    </row>
    <row r="18" spans="1:10">
      <c r="A18" s="17">
        <f t="shared" ca="1" si="0"/>
        <v>15</v>
      </c>
      <c r="B18" s="18">
        <f t="shared" ca="1" si="1"/>
        <v>4.3</v>
      </c>
      <c r="C18" s="18">
        <f t="shared" ca="1" si="2"/>
        <v>3.1</v>
      </c>
      <c r="D18" s="19">
        <f t="shared" ca="1" si="4"/>
        <v>63.283196852902869</v>
      </c>
      <c r="E18" s="18">
        <f t="shared" ca="1" si="5"/>
        <v>97.315074306224744</v>
      </c>
      <c r="F18" s="68" t="str">
        <f t="shared" ca="1" si="6"/>
        <v/>
      </c>
      <c r="G18" s="19">
        <f t="shared" ca="1" si="3"/>
        <v>1.5833002667895318E-2</v>
      </c>
      <c r="H18" s="20">
        <f t="shared" ca="1" si="8"/>
        <v>0.60003870034927242</v>
      </c>
      <c r="I18" s="19">
        <f t="shared" ca="1" si="7"/>
        <v>5.3100705436144198</v>
      </c>
      <c r="J18" s="21"/>
    </row>
    <row r="19" spans="1:10">
      <c r="A19" s="17">
        <f t="shared" ca="1" si="0"/>
        <v>16</v>
      </c>
      <c r="B19" s="18">
        <f t="shared" ca="1" si="1"/>
        <v>3.8</v>
      </c>
      <c r="C19" s="18">
        <f t="shared" ca="1" si="2"/>
        <v>3.5</v>
      </c>
      <c r="D19" s="19">
        <f t="shared" ca="1" si="4"/>
        <v>67.50301776251527</v>
      </c>
      <c r="E19" s="18">
        <f t="shared" ca="1" si="5"/>
        <v>97.820909612409622</v>
      </c>
      <c r="F19" s="68" t="str">
        <f t="shared" ca="1" si="6"/>
        <v>15Y</v>
      </c>
      <c r="G19" s="19">
        <f t="shared" ca="1" si="3"/>
        <v>1.4851435660069186E-2</v>
      </c>
      <c r="H19" s="20">
        <f t="shared" ca="1" si="8"/>
        <v>0.64005020387991873</v>
      </c>
      <c r="I19" s="19">
        <f t="shared" ca="1" si="7"/>
        <v>6.089274482544373</v>
      </c>
      <c r="J19" s="21"/>
    </row>
    <row r="20" spans="1:10">
      <c r="A20" s="17">
        <f t="shared" ca="1" si="0"/>
        <v>17</v>
      </c>
      <c r="B20" s="18">
        <f t="shared" ca="1" si="1"/>
        <v>3.5</v>
      </c>
      <c r="C20" s="18">
        <f t="shared" ca="1" si="2"/>
        <v>2.8</v>
      </c>
      <c r="D20" s="19">
        <f t="shared" ca="1" si="4"/>
        <v>71.722838672127679</v>
      </c>
      <c r="E20" s="18">
        <f t="shared" ca="1" si="5"/>
        <v>97.820909612409622</v>
      </c>
      <c r="F20" s="68" t="str">
        <f t="shared" ca="1" si="6"/>
        <v/>
      </c>
      <c r="G20" s="19">
        <f t="shared" ca="1" si="3"/>
        <v>1.6611521784829823E-2</v>
      </c>
      <c r="H20" s="20">
        <f t="shared" ca="1" si="8"/>
        <v>0.68006170741056515</v>
      </c>
      <c r="I20" s="19">
        <f t="shared" ca="1" si="7"/>
        <v>4.9123690400082962</v>
      </c>
    </row>
    <row r="21" spans="1:10">
      <c r="A21" s="17">
        <f t="shared" ca="1" si="0"/>
        <v>18</v>
      </c>
      <c r="B21" s="18">
        <f t="shared" ca="1" si="1"/>
        <v>2.8</v>
      </c>
      <c r="C21" s="18">
        <f t="shared" ca="1" si="2"/>
        <v>2.1</v>
      </c>
      <c r="D21" s="19">
        <f t="shared" ca="1" si="4"/>
        <v>75.939309375411852</v>
      </c>
      <c r="E21" s="18">
        <f t="shared" ca="1" si="5"/>
        <v>94.470703284165907</v>
      </c>
      <c r="F21" s="68" t="str">
        <f t="shared" ca="1" si="6"/>
        <v>16Y</v>
      </c>
      <c r="G21" s="19">
        <f t="shared" ca="1" si="3"/>
        <v>1.8580200751217489E-2</v>
      </c>
      <c r="H21" s="20">
        <f t="shared" ca="1" si="8"/>
        <v>0.72004144495037881</v>
      </c>
      <c r="I21" s="19">
        <f t="shared" ca="1" si="7"/>
        <v>3.7765087718105725</v>
      </c>
    </row>
    <row r="22" spans="1:10">
      <c r="A22" s="17">
        <f t="shared" ca="1" si="0"/>
        <v>19</v>
      </c>
      <c r="B22" s="18">
        <f t="shared" ca="1" si="1"/>
        <v>2.2000000000000002</v>
      </c>
      <c r="C22" s="18">
        <f t="shared" ca="1" si="2"/>
        <v>1.7</v>
      </c>
      <c r="D22" s="19">
        <f t="shared" ca="1" si="4"/>
        <v>80.155780078696012</v>
      </c>
      <c r="E22" s="18">
        <f t="shared" ca="1" si="5"/>
        <v>94.470703284165907</v>
      </c>
      <c r="F22" s="68" t="str">
        <f t="shared" ca="1" si="6"/>
        <v/>
      </c>
      <c r="G22" s="19">
        <f t="shared" ca="1" si="3"/>
        <v>1.9808210788335775E-2</v>
      </c>
      <c r="H22" s="20">
        <f t="shared" ca="1" si="8"/>
        <v>0.76002118249019235</v>
      </c>
      <c r="I22" s="19">
        <f t="shared" ca="1" si="7"/>
        <v>3.5646840883621649</v>
      </c>
    </row>
    <row r="23" spans="1:10">
      <c r="A23" s="17">
        <f t="shared" ca="1" si="0"/>
        <v>20</v>
      </c>
      <c r="B23" s="18">
        <f t="shared" ca="1" si="1"/>
        <v>1.8</v>
      </c>
      <c r="C23" s="18">
        <f t="shared" ca="1" si="2"/>
        <v>1.5</v>
      </c>
      <c r="D23" s="19">
        <f t="shared" ca="1" si="4"/>
        <v>84.372250781980171</v>
      </c>
      <c r="E23" s="18">
        <f t="shared" ca="1" si="5"/>
        <v>94.470703284165907</v>
      </c>
      <c r="F23" s="68" t="str">
        <f t="shared" ca="1" si="6"/>
        <v/>
      </c>
      <c r="G23" s="19">
        <f t="shared" ca="1" si="3"/>
        <v>2.045232438773039E-2</v>
      </c>
      <c r="H23" s="20">
        <f t="shared" ca="1" si="8"/>
        <v>0.80000092003000578</v>
      </c>
      <c r="I23" s="19">
        <f t="shared" ca="1" si="7"/>
        <v>3.2359225213792873</v>
      </c>
    </row>
    <row r="24" spans="1:10">
      <c r="A24" s="17">
        <f t="shared" ca="1" si="0"/>
        <v>21</v>
      </c>
      <c r="B24" s="18">
        <f t="shared" ca="1" si="1"/>
        <v>1.5</v>
      </c>
      <c r="C24" s="18">
        <f t="shared" ca="1" si="2"/>
        <v>1</v>
      </c>
      <c r="D24" s="19">
        <f t="shared" ca="1" si="4"/>
        <v>88.58872148526433</v>
      </c>
      <c r="E24" s="18">
        <f t="shared" ca="1" si="5"/>
        <v>94.470703284165907</v>
      </c>
      <c r="F24" s="68" t="str">
        <f t="shared" ca="1" si="6"/>
        <v>17Y</v>
      </c>
      <c r="G24" s="19">
        <f t="shared" ca="1" si="3"/>
        <v>2.2155738513121494E-2</v>
      </c>
      <c r="H24" s="20">
        <f t="shared" ca="1" si="8"/>
        <v>0.83998065756981932</v>
      </c>
      <c r="I24" s="19">
        <f t="shared" ca="1" si="7"/>
        <v>2.4159206346443254</v>
      </c>
    </row>
    <row r="25" spans="1:10">
      <c r="A25" s="17">
        <f t="shared" ca="1" si="0"/>
        <v>22</v>
      </c>
      <c r="B25" s="18">
        <f t="shared" ca="1" si="1"/>
        <v>1.1000000000000001</v>
      </c>
      <c r="C25" s="18">
        <f t="shared" ca="1" si="2"/>
        <v>0.5</v>
      </c>
      <c r="D25" s="19">
        <f t="shared" ca="1" si="4"/>
        <v>92.805192188548489</v>
      </c>
      <c r="E25" s="18">
        <f t="shared" ca="1" si="5"/>
        <v>94.470703284165907</v>
      </c>
      <c r="F25" s="68" t="str">
        <f t="shared" ca="1" si="6"/>
        <v/>
      </c>
      <c r="G25" s="19">
        <f t="shared" ca="1" si="3"/>
        <v>2.4001025006052529E-2</v>
      </c>
      <c r="H25" s="20">
        <f t="shared" ca="1" si="8"/>
        <v>0.87996039510963286</v>
      </c>
      <c r="I25" s="19">
        <f t="shared" ca="1" si="7"/>
        <v>1.3830760441609664</v>
      </c>
    </row>
    <row r="26" spans="1:10">
      <c r="A26" s="17">
        <f t="shared" ca="1" si="0"/>
        <v>23</v>
      </c>
      <c r="B26" s="18">
        <f t="shared" ca="1" si="1"/>
        <v>0.6</v>
      </c>
      <c r="C26" s="18">
        <f t="shared" ca="1" si="2"/>
        <v>0</v>
      </c>
      <c r="D26" s="19">
        <f t="shared" ca="1" si="4"/>
        <v>97.025192188548488</v>
      </c>
      <c r="E26" s="18">
        <f t="shared" ca="1" si="5"/>
        <v>98</v>
      </c>
      <c r="F26" s="68" t="str">
        <f t="shared" ca="1" si="6"/>
        <v>18Y</v>
      </c>
      <c r="G26" s="19">
        <f t="shared" ca="1" si="3"/>
        <v>2.5999999999999999E-2</v>
      </c>
      <c r="H26" s="20">
        <f t="shared" ca="1" si="8"/>
        <v>0.91997359673975521</v>
      </c>
      <c r="I26" s="19">
        <f t="shared" ca="1" si="7"/>
        <v>0.2789661716374352</v>
      </c>
    </row>
    <row r="27" spans="1:10">
      <c r="A27" s="17">
        <f t="shared" ca="1" si="0"/>
        <v>24</v>
      </c>
      <c r="B27" s="18">
        <f t="shared" ca="1" si="1"/>
        <v>0.1</v>
      </c>
      <c r="C27" s="18">
        <f t="shared" ca="1" si="2"/>
        <v>0</v>
      </c>
      <c r="D27" s="19">
        <f t="shared" ca="1" si="4"/>
        <v>101.24519218854849</v>
      </c>
      <c r="E27" s="18">
        <f t="shared" ca="1" si="5"/>
        <v>98</v>
      </c>
      <c r="F27" s="68" t="str">
        <f t="shared" ca="1" si="6"/>
        <v/>
      </c>
      <c r="G27" s="19">
        <f t="shared" ca="1" si="3"/>
        <v>2.5999999999999999E-2</v>
      </c>
      <c r="H27" s="20">
        <f t="shared" ca="1" si="8"/>
        <v>0.95998679836987766</v>
      </c>
      <c r="I27" s="19">
        <f t="shared" ca="1" si="7"/>
        <v>0.28372569395017794</v>
      </c>
    </row>
    <row r="28" spans="1:10">
      <c r="A28" s="17">
        <f t="shared" ca="1" si="0"/>
        <v>25</v>
      </c>
      <c r="B28" s="18">
        <f t="shared" ca="1" si="1"/>
        <v>0</v>
      </c>
      <c r="C28" s="18">
        <f t="shared" ca="1" si="2"/>
        <v>0</v>
      </c>
      <c r="D28" s="19">
        <f t="shared" ca="1" si="4"/>
        <v>105.46519218854849</v>
      </c>
      <c r="E28" s="18">
        <f t="shared" ca="1" si="5"/>
        <v>98</v>
      </c>
      <c r="F28" s="68" t="str">
        <f t="shared" ca="1" si="6"/>
        <v/>
      </c>
      <c r="G28" s="19">
        <f t="shared" ca="1" si="3"/>
        <v>2.5999999999999999E-2</v>
      </c>
      <c r="H28" s="20">
        <f t="shared" ca="1" si="8"/>
        <v>1</v>
      </c>
      <c r="I28" s="19">
        <f t="shared" ca="1" si="7"/>
        <v>0.28658199288256225</v>
      </c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24" sqref="N24"/>
    </sheetView>
  </sheetViews>
  <sheetFormatPr baseColWidth="10" defaultColWidth="8.7109375" defaultRowHeight="13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true</CT_x0020_Image>
  </documentManagement>
</p:properties>
</file>

<file path=customXml/itemProps1.xml><?xml version="1.0" encoding="utf-8"?>
<ds:datastoreItem xmlns:ds="http://schemas.openxmlformats.org/officeDocument/2006/customXml" ds:itemID="{FBE66589-5CBC-48A2-9FD3-7913A4769549}"/>
</file>

<file path=customXml/itemProps2.xml><?xml version="1.0" encoding="utf-8"?>
<ds:datastoreItem xmlns:ds="http://schemas.openxmlformats.org/officeDocument/2006/customXml" ds:itemID="{A00B7C3A-BB43-47A3-AC2F-55721C21A57F}"/>
</file>

<file path=customXml/itemProps3.xml><?xml version="1.0" encoding="utf-8"?>
<ds:datastoreItem xmlns:ds="http://schemas.openxmlformats.org/officeDocument/2006/customXml" ds:itemID="{9CA67E48-4787-47AD-8A9C-C48B4F15E3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UT-GOM2-1-H005-4FB-7</vt:lpstr>
      <vt:lpstr>UT-GOM2-1-H005-4FB-7 table</vt:lpstr>
      <vt:lpstr>graph</vt:lpstr>
    </vt:vector>
  </TitlesOfParts>
  <Company>Geotek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Mel</cp:lastModifiedBy>
  <cp:lastPrinted>2017-05-08T14:45:57Z</cp:lastPrinted>
  <dcterms:created xsi:type="dcterms:W3CDTF">2012-06-25T14:59:26Z</dcterms:created>
  <dcterms:modified xsi:type="dcterms:W3CDTF">2017-06-09T12:25:53Z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