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430"/>
  <workbookPr date1904="1" showInkAnnotation="0" codeName="ThisWorkbook" autoCompressPictures="0"/>
  <bookViews>
    <workbookView xWindow="15620" yWindow="7220" windowWidth="30940" windowHeight="20100" tabRatio="623" activeTab="2"/>
  </bookViews>
  <sheets>
    <sheet name="UT-GOM2-1-H005-4FB-2" sheetId="27" r:id="rId1"/>
    <sheet name="UT-GOM2-1-H005-4FB-2 table" sheetId="30" r:id="rId2"/>
    <sheet name="graph" sheetId="31" r:id="rId3"/>
  </sheets>
  <definedNames>
    <definedName name="_xlnm.Print_Area" localSheetId="0">'UT-GOM2-1-H005-4FB-2'!#REF!</definedName>
    <definedName name="_xlnm.Print_Area" localSheetId="1">'UT-GOM2-1-H005-4FB-2 table'!$A$1:$I$19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0" i="30" l="1"/>
  <c r="B30" i="30"/>
  <c r="C30" i="30"/>
  <c r="D4" i="30"/>
  <c r="D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E30" i="30"/>
  <c r="F30" i="30"/>
  <c r="G30" i="30"/>
  <c r="D31" i="30"/>
  <c r="D32" i="30"/>
  <c r="H30" i="30"/>
  <c r="I30" i="30"/>
  <c r="A31" i="30"/>
  <c r="B31" i="30"/>
  <c r="C31" i="30"/>
  <c r="E31" i="30"/>
  <c r="F31" i="30"/>
  <c r="G31" i="30"/>
  <c r="H31" i="30"/>
  <c r="I31" i="30"/>
  <c r="A32" i="30"/>
  <c r="B32" i="30"/>
  <c r="C32" i="30"/>
  <c r="E32" i="30"/>
  <c r="F32" i="30"/>
  <c r="G32" i="30"/>
  <c r="H32" i="30"/>
  <c r="I32" i="30"/>
  <c r="T34" i="27"/>
  <c r="T30" i="27"/>
  <c r="T28" i="27"/>
  <c r="T27" i="27"/>
  <c r="T26" i="27"/>
  <c r="T22" i="27"/>
  <c r="T23" i="27"/>
  <c r="T24" i="27"/>
  <c r="T14" i="27"/>
  <c r="T13" i="27"/>
  <c r="T12" i="27"/>
  <c r="T11" i="27"/>
  <c r="T10" i="27"/>
  <c r="T9" i="27"/>
  <c r="T8" i="27"/>
  <c r="T7" i="27"/>
  <c r="T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O28" i="27"/>
  <c r="O7" i="27"/>
  <c r="P7" i="27"/>
  <c r="O8" i="27"/>
  <c r="P8" i="27"/>
  <c r="O9" i="27"/>
  <c r="P9" i="27"/>
  <c r="O10" i="27"/>
  <c r="P10" i="27"/>
  <c r="O11" i="27"/>
  <c r="P11" i="27"/>
  <c r="O12" i="27"/>
  <c r="P12" i="27"/>
  <c r="O13" i="27"/>
  <c r="P13" i="27"/>
  <c r="O14" i="27"/>
  <c r="P14" i="27"/>
  <c r="O15" i="27"/>
  <c r="P15" i="27"/>
  <c r="O16" i="27"/>
  <c r="P16" i="27"/>
  <c r="O17" i="27"/>
  <c r="P17" i="27"/>
  <c r="O18" i="27"/>
  <c r="P18" i="27"/>
  <c r="O19" i="27"/>
  <c r="P19" i="27"/>
  <c r="O20" i="27"/>
  <c r="P20" i="27"/>
  <c r="O21" i="27"/>
  <c r="P21" i="27"/>
  <c r="O22" i="27"/>
  <c r="P22" i="27"/>
  <c r="O23" i="27"/>
  <c r="P23" i="27"/>
  <c r="O24" i="27"/>
  <c r="P24" i="27"/>
  <c r="O25" i="27"/>
  <c r="P25" i="27"/>
  <c r="O26" i="27"/>
  <c r="P26" i="27"/>
  <c r="O27" i="27"/>
  <c r="P27" i="27"/>
  <c r="P28" i="27"/>
  <c r="Q28" i="27"/>
  <c r="R28" i="27"/>
  <c r="S28" i="27"/>
  <c r="U28" i="27"/>
  <c r="Q6" i="27"/>
  <c r="S6" i="27"/>
  <c r="U6" i="27"/>
  <c r="V6" i="27"/>
  <c r="Q7" i="27"/>
  <c r="S7" i="27"/>
  <c r="U7" i="27"/>
  <c r="V7" i="27"/>
  <c r="Q8" i="27"/>
  <c r="S8" i="27"/>
  <c r="U8" i="27"/>
  <c r="V8" i="27"/>
  <c r="Q9" i="27"/>
  <c r="S9" i="27"/>
  <c r="U9" i="27"/>
  <c r="V9" i="27"/>
  <c r="Q10" i="27"/>
  <c r="S10" i="27"/>
  <c r="U10" i="27"/>
  <c r="V10" i="27"/>
  <c r="Q11" i="27"/>
  <c r="S11" i="27"/>
  <c r="U11" i="27"/>
  <c r="V11" i="27"/>
  <c r="Q12" i="27"/>
  <c r="S12" i="27"/>
  <c r="U12" i="27"/>
  <c r="V12" i="27"/>
  <c r="Q13" i="27"/>
  <c r="S13" i="27"/>
  <c r="U13" i="27"/>
  <c r="V13" i="27"/>
  <c r="Q14" i="27"/>
  <c r="S14" i="27"/>
  <c r="U14" i="27"/>
  <c r="V14" i="27"/>
  <c r="Q15" i="27"/>
  <c r="S15" i="27"/>
  <c r="U15" i="27"/>
  <c r="V15" i="27"/>
  <c r="Q16" i="27"/>
  <c r="S16" i="27"/>
  <c r="U16" i="27"/>
  <c r="V16" i="27"/>
  <c r="Q17" i="27"/>
  <c r="S17" i="27"/>
  <c r="U17" i="27"/>
  <c r="V17" i="27"/>
  <c r="Q18" i="27"/>
  <c r="S18" i="27"/>
  <c r="U18" i="27"/>
  <c r="V18" i="27"/>
  <c r="Q19" i="27"/>
  <c r="S19" i="27"/>
  <c r="U19" i="27"/>
  <c r="V19" i="27"/>
  <c r="Q20" i="27"/>
  <c r="S20" i="27"/>
  <c r="U20" i="27"/>
  <c r="V20" i="27"/>
  <c r="Q21" i="27"/>
  <c r="S21" i="27"/>
  <c r="U21" i="27"/>
  <c r="V21" i="27"/>
  <c r="Q22" i="27"/>
  <c r="S22" i="27"/>
  <c r="U22" i="27"/>
  <c r="V22" i="27"/>
  <c r="Q23" i="27"/>
  <c r="S23" i="27"/>
  <c r="U23" i="27"/>
  <c r="V23" i="27"/>
  <c r="Q24" i="27"/>
  <c r="S24" i="27"/>
  <c r="U24" i="27"/>
  <c r="V24" i="27"/>
  <c r="Q25" i="27"/>
  <c r="S25" i="27"/>
  <c r="U25" i="27"/>
  <c r="V25" i="27"/>
  <c r="Q26" i="27"/>
  <c r="S26" i="27"/>
  <c r="U26" i="27"/>
  <c r="V26" i="27"/>
  <c r="Q27" i="27"/>
  <c r="S27" i="27"/>
  <c r="U27" i="27"/>
  <c r="V27" i="27"/>
  <c r="V28" i="27"/>
  <c r="W6" i="27"/>
  <c r="W7" i="27"/>
  <c r="W8" i="27"/>
  <c r="W9" i="27"/>
  <c r="W10" i="27"/>
  <c r="W11" i="27"/>
  <c r="W12" i="27"/>
  <c r="W13" i="27"/>
  <c r="W14" i="27"/>
  <c r="W15" i="27"/>
  <c r="W16" i="27"/>
  <c r="W17" i="27"/>
  <c r="W18" i="27"/>
  <c r="W19" i="27"/>
  <c r="W20" i="27"/>
  <c r="W21" i="27"/>
  <c r="W22" i="27"/>
  <c r="W23" i="27"/>
  <c r="W24" i="27"/>
  <c r="W25" i="27"/>
  <c r="W26" i="27"/>
  <c r="W27" i="27"/>
  <c r="W28" i="27"/>
  <c r="X2" i="27"/>
  <c r="X28" i="27"/>
  <c r="X27" i="27"/>
  <c r="Y28" i="27"/>
  <c r="Z28" i="27"/>
  <c r="AB28" i="27"/>
  <c r="O29" i="27"/>
  <c r="P29" i="27"/>
  <c r="Q29" i="27"/>
  <c r="R29" i="27"/>
  <c r="S29" i="27"/>
  <c r="U29" i="27"/>
  <c r="V29" i="27"/>
  <c r="W29" i="27"/>
  <c r="X29" i="27"/>
  <c r="Y29" i="27"/>
  <c r="Z29" i="27"/>
  <c r="AB29" i="27"/>
  <c r="O30" i="27"/>
  <c r="P30" i="27"/>
  <c r="Q30" i="27"/>
  <c r="R30" i="27"/>
  <c r="S30" i="27"/>
  <c r="U30" i="27"/>
  <c r="V30" i="27"/>
  <c r="W30" i="27"/>
  <c r="X30" i="27"/>
  <c r="Y30" i="27"/>
  <c r="Z30" i="27"/>
  <c r="AB30" i="27"/>
  <c r="O31" i="27"/>
  <c r="P31" i="27"/>
  <c r="Q31" i="27"/>
  <c r="R31" i="27"/>
  <c r="S31" i="27"/>
  <c r="U31" i="27"/>
  <c r="V31" i="27"/>
  <c r="W31" i="27"/>
  <c r="X31" i="27"/>
  <c r="Y31" i="27"/>
  <c r="Z31" i="27"/>
  <c r="AB31" i="27"/>
  <c r="O32" i="27"/>
  <c r="P32" i="27"/>
  <c r="Q32" i="27"/>
  <c r="R32" i="27"/>
  <c r="S32" i="27"/>
  <c r="U32" i="27"/>
  <c r="V32" i="27"/>
  <c r="W32" i="27"/>
  <c r="X32" i="27"/>
  <c r="Y32" i="27"/>
  <c r="Z32" i="27"/>
  <c r="AB32" i="27"/>
  <c r="O33" i="27"/>
  <c r="P33" i="27"/>
  <c r="Q33" i="27"/>
  <c r="R33" i="27"/>
  <c r="S33" i="27"/>
  <c r="U33" i="27"/>
  <c r="V33" i="27"/>
  <c r="W33" i="27"/>
  <c r="X33" i="27"/>
  <c r="Y33" i="27"/>
  <c r="Z33" i="27"/>
  <c r="AB33" i="27"/>
  <c r="O34" i="27"/>
  <c r="P34" i="27"/>
  <c r="Q34" i="27"/>
  <c r="R34" i="27"/>
  <c r="S34" i="27"/>
  <c r="U34" i="27"/>
  <c r="V34" i="27"/>
  <c r="W34" i="27"/>
  <c r="X34" i="27"/>
  <c r="Y34" i="27"/>
  <c r="Z34" i="27"/>
  <c r="AB34" i="27"/>
  <c r="X7" i="27"/>
  <c r="X8" i="27"/>
  <c r="Y8" i="27"/>
  <c r="X9" i="27"/>
  <c r="Y9" i="27"/>
  <c r="X10" i="27"/>
  <c r="Y10" i="27"/>
  <c r="X11" i="27"/>
  <c r="Y11" i="27"/>
  <c r="X12" i="27"/>
  <c r="Y12" i="27"/>
  <c r="X13" i="27"/>
  <c r="Y13" i="27"/>
  <c r="X14" i="27"/>
  <c r="Y14" i="27"/>
  <c r="X15" i="27"/>
  <c r="Y15" i="27"/>
  <c r="X16" i="27"/>
  <c r="Y16" i="27"/>
  <c r="X17" i="27"/>
  <c r="Y17" i="27"/>
  <c r="X18" i="27"/>
  <c r="Y18" i="27"/>
  <c r="X19" i="27"/>
  <c r="Y19" i="27"/>
  <c r="X20" i="27"/>
  <c r="Y20" i="27"/>
  <c r="X21" i="27"/>
  <c r="Y21" i="27"/>
  <c r="X22" i="27"/>
  <c r="Y22" i="27"/>
  <c r="X23" i="27"/>
  <c r="Y23" i="27"/>
  <c r="X24" i="27"/>
  <c r="Y24" i="27"/>
  <c r="X25" i="27"/>
  <c r="Y25" i="27"/>
  <c r="X26" i="27"/>
  <c r="Y26" i="27"/>
  <c r="Y27" i="27"/>
  <c r="Y7" i="27"/>
  <c r="N2" i="27"/>
  <c r="Y6" i="27"/>
  <c r="AB7" i="27"/>
  <c r="AB8" i="27"/>
  <c r="AB9" i="27"/>
  <c r="AB10" i="27"/>
  <c r="AB11" i="27"/>
  <c r="AB12" i="27"/>
  <c r="AB13" i="27"/>
  <c r="AB14" i="27"/>
  <c r="AB15" i="27"/>
  <c r="AB16" i="27"/>
  <c r="AB17" i="27"/>
  <c r="AB18" i="27"/>
  <c r="AB19" i="27"/>
  <c r="AB20" i="27"/>
  <c r="AB21" i="27"/>
  <c r="AB22" i="27"/>
  <c r="AB23" i="27"/>
  <c r="AB24" i="27"/>
  <c r="AB25" i="27"/>
  <c r="AB26" i="27"/>
  <c r="AB27" i="27"/>
  <c r="AB6" i="27"/>
  <c r="R6" i="27"/>
  <c r="R7" i="27"/>
  <c r="R8" i="27"/>
  <c r="R9" i="27"/>
  <c r="R10" i="27"/>
  <c r="R11" i="27"/>
  <c r="R12" i="27"/>
  <c r="R13" i="27"/>
  <c r="R14" i="27"/>
  <c r="R15" i="27"/>
  <c r="R16" i="27"/>
  <c r="R17" i="27"/>
  <c r="R18" i="27"/>
  <c r="R19" i="27"/>
  <c r="R20" i="27"/>
  <c r="R21" i="27"/>
  <c r="R22" i="27"/>
  <c r="R23" i="27"/>
  <c r="R24" i="27"/>
  <c r="R25" i="27"/>
  <c r="R26" i="27"/>
  <c r="R27" i="27"/>
  <c r="Z21" i="27"/>
  <c r="Z22" i="27"/>
  <c r="Z23" i="27"/>
  <c r="Z24" i="27"/>
  <c r="Z25" i="27"/>
  <c r="Z26" i="27"/>
  <c r="Z27" i="27"/>
  <c r="Z7" i="27"/>
  <c r="Z8" i="27"/>
  <c r="Z9" i="27"/>
  <c r="Z10" i="27"/>
  <c r="Z11" i="27"/>
  <c r="Z12" i="27"/>
  <c r="Z13" i="27"/>
  <c r="Z14" i="27"/>
  <c r="Z15" i="27"/>
  <c r="Z16" i="27"/>
  <c r="Z17" i="27"/>
  <c r="Z18" i="27"/>
  <c r="Z19" i="27"/>
  <c r="Z20" i="27"/>
  <c r="Z6" i="27"/>
  <c r="A1" i="30"/>
  <c r="G25" i="30"/>
  <c r="E14" i="30"/>
  <c r="B5" i="30"/>
  <c r="C6" i="30"/>
  <c r="E11" i="30"/>
  <c r="B15" i="30"/>
  <c r="G8" i="30"/>
  <c r="F14" i="30"/>
  <c r="B16" i="30"/>
  <c r="I20" i="30"/>
  <c r="E16" i="30"/>
  <c r="C25" i="30"/>
  <c r="B22" i="30"/>
  <c r="A23" i="30"/>
  <c r="A21" i="30"/>
  <c r="F16" i="30"/>
  <c r="C17" i="30"/>
  <c r="E20" i="30"/>
  <c r="E28" i="30"/>
  <c r="G15" i="30"/>
  <c r="C15" i="30"/>
  <c r="G13" i="30"/>
  <c r="G16" i="30"/>
  <c r="C16" i="30"/>
  <c r="I22" i="30"/>
  <c r="F25" i="30"/>
  <c r="C11" i="30"/>
  <c r="I15" i="30"/>
  <c r="A25" i="30"/>
  <c r="G23" i="30"/>
  <c r="E21" i="30"/>
  <c r="G21" i="30"/>
  <c r="E8" i="30"/>
  <c r="F12" i="30"/>
  <c r="B8" i="30"/>
  <c r="G18" i="30"/>
  <c r="F27" i="30"/>
  <c r="E24" i="30"/>
  <c r="E25" i="30"/>
  <c r="G11" i="30"/>
  <c r="A26" i="30"/>
  <c r="C27" i="30"/>
  <c r="E27" i="30"/>
  <c r="A12" i="30"/>
  <c r="E9" i="30"/>
  <c r="I19" i="30"/>
  <c r="F29" i="30"/>
  <c r="B23" i="30"/>
  <c r="C29" i="30"/>
  <c r="A28" i="30"/>
  <c r="I28" i="30"/>
  <c r="B7" i="30"/>
  <c r="G4" i="30"/>
  <c r="I11" i="30"/>
  <c r="I23" i="30"/>
  <c r="B11" i="30"/>
  <c r="E4" i="30"/>
  <c r="F6" i="30"/>
  <c r="F15" i="30"/>
  <c r="G27" i="30"/>
  <c r="E12" i="30"/>
  <c r="E26" i="30"/>
  <c r="G19" i="30"/>
  <c r="B24" i="30"/>
  <c r="B17" i="30"/>
  <c r="A17" i="30"/>
  <c r="A4" i="30"/>
  <c r="F22" i="30"/>
  <c r="I5" i="30"/>
  <c r="G14" i="30"/>
  <c r="G22" i="30"/>
  <c r="B19" i="30"/>
  <c r="F28" i="30"/>
  <c r="G24" i="30"/>
  <c r="C26" i="30"/>
  <c r="F23" i="30"/>
  <c r="I6" i="30"/>
  <c r="B14" i="30"/>
  <c r="B21" i="30"/>
  <c r="B29" i="30"/>
  <c r="B9" i="30"/>
  <c r="A9" i="30"/>
  <c r="C10" i="30"/>
  <c r="B10" i="30"/>
  <c r="F7" i="30"/>
  <c r="I13" i="30"/>
  <c r="G9" i="30"/>
  <c r="I16" i="30"/>
  <c r="A11" i="30"/>
  <c r="F20" i="30"/>
  <c r="B13" i="30"/>
  <c r="B26" i="30"/>
  <c r="I17" i="30"/>
  <c r="A8" i="30"/>
  <c r="B18" i="30"/>
  <c r="C9" i="30"/>
  <c r="F24" i="30"/>
  <c r="F5" i="30"/>
  <c r="G28" i="30"/>
  <c r="E7" i="30"/>
  <c r="A14" i="30"/>
  <c r="C13" i="30"/>
  <c r="B6" i="30"/>
  <c r="F10" i="30"/>
  <c r="F13" i="30"/>
  <c r="C14" i="30"/>
  <c r="E13" i="30"/>
  <c r="A5" i="30"/>
  <c r="C7" i="30"/>
  <c r="A29" i="30"/>
  <c r="I25" i="30"/>
  <c r="F11" i="30"/>
  <c r="C8" i="30"/>
  <c r="A15" i="30"/>
  <c r="A20" i="30"/>
  <c r="G20" i="30"/>
  <c r="F8" i="30"/>
  <c r="C20" i="30"/>
  <c r="E19" i="30"/>
  <c r="B27" i="30"/>
  <c r="A18" i="30"/>
  <c r="B28" i="30"/>
  <c r="C12" i="30"/>
  <c r="B12" i="30"/>
  <c r="F21" i="30"/>
  <c r="C23" i="30"/>
  <c r="I9" i="30"/>
  <c r="A13" i="30"/>
  <c r="E23" i="30"/>
  <c r="A16" i="30"/>
  <c r="F18" i="30"/>
  <c r="I26" i="30"/>
  <c r="F4" i="30"/>
  <c r="C24" i="30"/>
  <c r="I10" i="30"/>
  <c r="G12" i="30"/>
  <c r="I21" i="30"/>
  <c r="I29" i="30"/>
  <c r="C4" i="30"/>
  <c r="B4" i="30"/>
  <c r="G5" i="30"/>
  <c r="C5" i="30"/>
  <c r="I27" i="30"/>
  <c r="A6" i="30"/>
  <c r="A24" i="30"/>
  <c r="I24" i="30"/>
  <c r="I4" i="30"/>
  <c r="I14" i="30"/>
  <c r="F9" i="30"/>
  <c r="C22" i="30"/>
  <c r="G29" i="30"/>
  <c r="C21" i="30"/>
  <c r="F26" i="30"/>
  <c r="G26" i="30"/>
  <c r="C18" i="30"/>
  <c r="I18" i="30"/>
  <c r="F17" i="30"/>
  <c r="A27" i="30"/>
  <c r="E22" i="30"/>
  <c r="G17" i="30"/>
  <c r="I12" i="30"/>
  <c r="G6" i="30"/>
  <c r="G10" i="30"/>
  <c r="C28" i="30"/>
  <c r="B25" i="30"/>
  <c r="E29" i="30"/>
  <c r="A10" i="30"/>
  <c r="F19" i="30"/>
  <c r="E15" i="30"/>
  <c r="G7" i="30"/>
  <c r="A7" i="30"/>
  <c r="E17" i="30"/>
  <c r="E10" i="30"/>
  <c r="I8" i="30"/>
  <c r="E6" i="30"/>
  <c r="I7" i="30"/>
  <c r="C19" i="30"/>
  <c r="A22" i="30"/>
  <c r="B20" i="30"/>
  <c r="A19" i="30"/>
  <c r="E18" i="30"/>
  <c r="E5" i="30"/>
  <c r="H4" i="30"/>
  <c r="H5" i="30"/>
  <c r="H6" i="30"/>
  <c r="H29" i="30"/>
  <c r="H7" i="30"/>
  <c r="H8" i="30"/>
  <c r="H9" i="30"/>
  <c r="H10" i="30"/>
  <c r="H11" i="30"/>
  <c r="H12" i="30"/>
  <c r="H13" i="30"/>
  <c r="H14" i="30"/>
  <c r="H15" i="30"/>
  <c r="H16" i="30"/>
  <c r="H17" i="30"/>
  <c r="H18" i="30"/>
  <c r="H19" i="30"/>
  <c r="H20" i="30"/>
  <c r="H21" i="30"/>
  <c r="H22" i="30"/>
  <c r="H23" i="30"/>
  <c r="H24" i="30"/>
  <c r="H28" i="30"/>
  <c r="H25" i="30"/>
  <c r="H27" i="30"/>
  <c r="H26" i="30"/>
</calcChain>
</file>

<file path=xl/sharedStrings.xml><?xml version="1.0" encoding="utf-8"?>
<sst xmlns="http://schemas.openxmlformats.org/spreadsheetml/2006/main" count="85" uniqueCount="71">
  <si>
    <t>Gas volume (ml)</t>
  </si>
  <si>
    <t>Start Date:</t>
  </si>
  <si>
    <t>Gas chamber</t>
  </si>
  <si>
    <t>Bubble chamber</t>
  </si>
  <si>
    <t xml:space="preserve">   Manifold </t>
  </si>
  <si>
    <t>Start P
(bar)</t>
  </si>
  <si>
    <t>End P
(bar)</t>
  </si>
  <si>
    <t>Liquid volume
(ml)</t>
  </si>
  <si>
    <t>Liquid Vol
(ml)</t>
  </si>
  <si>
    <t>Temp
(C)</t>
  </si>
  <si>
    <t>Ambient Pressure (mbar):</t>
  </si>
  <si>
    <t xml:space="preserve">   Sample ID/Chamber</t>
  </si>
  <si>
    <t>CH4 %</t>
  </si>
  <si>
    <t xml:space="preserve"> </t>
  </si>
  <si>
    <t>Total Time
(hrs)</t>
  </si>
  <si>
    <t>Volume Gas 
Chamber
(ml)</t>
  </si>
  <si>
    <t>Date</t>
  </si>
  <si>
    <t>Stage</t>
  </si>
  <si>
    <t>Start Pressure
(MPa)</t>
  </si>
  <si>
    <t>End Pressure
(MPa)</t>
  </si>
  <si>
    <t>Cumulative Volume Gas Expelled (liters @ STP)</t>
  </si>
  <si>
    <r>
      <t>Percent Methane (%</t>
    </r>
    <r>
      <rPr>
        <b/>
        <sz val="10"/>
        <rFont val="Arial"/>
        <family val="2"/>
      </rPr>
      <t>)</t>
    </r>
  </si>
  <si>
    <t>Gas Sample</t>
  </si>
  <si>
    <t>Cumulative Volume Liquid Expelled
(liters)</t>
  </si>
  <si>
    <t>Degassing Progress (%)</t>
  </si>
  <si>
    <r>
      <t>Estimated    Methane</t>
    </r>
    <r>
      <rPr>
        <b/>
        <sz val="10"/>
        <rFont val="Arial"/>
        <family val="2"/>
      </rPr>
      <t xml:space="preserve">        in System         (liters @ STP)</t>
    </r>
  </si>
  <si>
    <t>Gas sample (syringe #)</t>
  </si>
  <si>
    <t>Copy name of degassing data sheet and paste here</t>
  </si>
  <si>
    <t>Time</t>
  </si>
  <si>
    <t>Other Samples / Comments</t>
  </si>
  <si>
    <t>Incremental Time
(min)</t>
  </si>
  <si>
    <t>Manifold</t>
  </si>
  <si>
    <t>expelled methane</t>
  </si>
  <si>
    <t>total methane</t>
  </si>
  <si>
    <t>time</t>
  </si>
  <si>
    <t>incremental expelled gas</t>
  </si>
  <si>
    <t>gas chamber</t>
  </si>
  <si>
    <t>bubble</t>
  </si>
  <si>
    <t>methane %</t>
  </si>
  <si>
    <t>Cumulative  vol CH4
expelled
(L @STP)</t>
  </si>
  <si>
    <t>CH4 gas in system from expelled liquid
(L @STP)</t>
  </si>
  <si>
    <t>Total CH4 in system
(L @STP)</t>
  </si>
  <si>
    <t xml:space="preserve"> Total incremental vol CH4
expelled
(ml @STP)</t>
  </si>
  <si>
    <t>Incremental Chamber Volume Gas
(ml @STP)</t>
  </si>
  <si>
    <t>Incremental Bubble Volume Gas
(ml @STP)</t>
  </si>
  <si>
    <t>methane remaining in chamber</t>
  </si>
  <si>
    <t>Cumulative vol liquid expelled
(L)</t>
  </si>
  <si>
    <t>System compliance (26 or 90 ml) (L)</t>
  </si>
  <si>
    <t>Green</t>
  </si>
  <si>
    <t>for plot</t>
  </si>
  <si>
    <t>End P
(MPa)</t>
  </si>
  <si>
    <t>START</t>
  </si>
  <si>
    <t>UT-GOM2-1-H005-4FB-2</t>
  </si>
  <si>
    <t>12G</t>
  </si>
  <si>
    <t>Cu tube 29</t>
  </si>
  <si>
    <t>13G</t>
  </si>
  <si>
    <t>14G</t>
  </si>
  <si>
    <t>15G</t>
  </si>
  <si>
    <t>16G</t>
  </si>
  <si>
    <t>17G</t>
  </si>
  <si>
    <t>18G</t>
  </si>
  <si>
    <t>19G</t>
  </si>
  <si>
    <t>there was no 20G for this sample</t>
  </si>
  <si>
    <t>21G</t>
  </si>
  <si>
    <t>Cu tube 33 (20Y relabeled as 21G one-off)</t>
  </si>
  <si>
    <t>22G</t>
  </si>
  <si>
    <t>23G</t>
  </si>
  <si>
    <t>24G</t>
  </si>
  <si>
    <t>25G</t>
  </si>
  <si>
    <t>Cu tube 35</t>
  </si>
  <si>
    <t>UT-GOM2-1-H005-4FB-2 / 035-024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</si>
</sst>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0.000"/>
  </numFmts>
  <fonts count="19" x14ac:knownFonts="1">
    <font>
      <sz val="10"/>
      <name val="Verdana"/>
    </font>
    <font>
      <b/>
      <sz val="10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sz val="10"/>
      <name val="Verdana"/>
    </font>
    <font>
      <b/>
      <sz val="12"/>
      <name val="Verdana"/>
      <family val="2"/>
    </font>
    <font>
      <sz val="12"/>
      <name val="Verdana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sz val="12"/>
      <color theme="0" tint="-0.499984740745262"/>
      <name val="Verdana"/>
      <family val="2"/>
    </font>
    <font>
      <b/>
      <sz val="12"/>
      <color theme="9" tint="-0.499984740745262"/>
      <name val="Verdana"/>
      <family val="2"/>
    </font>
    <font>
      <sz val="12"/>
      <color theme="9" tint="-0.499984740745262"/>
      <name val="Verdana"/>
      <family val="2"/>
    </font>
    <font>
      <sz val="14"/>
      <color theme="9" tint="-0.499984740745262"/>
      <name val="Verdana"/>
      <family val="2"/>
    </font>
    <font>
      <b/>
      <sz val="10"/>
      <color theme="9" tint="-0.499984740745262"/>
      <name val="Verdana"/>
    </font>
    <font>
      <u/>
      <sz val="10"/>
      <color theme="10"/>
      <name val="Verdana"/>
    </font>
    <font>
      <u/>
      <sz val="10"/>
      <color theme="11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DE2C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749992370372631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 wrapText="1"/>
    </xf>
    <xf numFmtId="164" fontId="1" fillId="0" borderId="0" xfId="1" applyFont="1" applyFill="1" applyAlignment="1">
      <alignment horizontal="center" wrapText="1"/>
    </xf>
    <xf numFmtId="1" fontId="1" fillId="0" borderId="0" xfId="0" applyNumberFormat="1" applyFont="1" applyFill="1" applyAlignment="1">
      <alignment horizontal="center" wrapText="1"/>
    </xf>
    <xf numFmtId="164" fontId="1" fillId="0" borderId="0" xfId="1" applyNumberFormat="1" applyFont="1" applyFill="1" applyAlignment="1">
      <alignment horizontal="center" wrapText="1"/>
    </xf>
    <xf numFmtId="0" fontId="4" fillId="0" borderId="0" xfId="0" applyFont="1"/>
    <xf numFmtId="0" fontId="0" fillId="0" borderId="0" xfId="0" applyAlignment="1">
      <alignment horizontal="center" wrapText="1"/>
    </xf>
    <xf numFmtId="0" fontId="8" fillId="0" borderId="0" xfId="2" applyFont="1"/>
    <xf numFmtId="2" fontId="9" fillId="0" borderId="0" xfId="2" applyNumberFormat="1" applyFont="1" applyBorder="1" applyAlignment="1">
      <alignment vertical="center"/>
    </xf>
    <xf numFmtId="0" fontId="8" fillId="0" borderId="0" xfId="2" applyFont="1" applyBorder="1"/>
    <xf numFmtId="0" fontId="10" fillId="2" borderId="1" xfId="2" applyFont="1" applyFill="1" applyBorder="1" applyAlignment="1">
      <alignment horizontal="center" vertical="center" wrapText="1"/>
    </xf>
    <xf numFmtId="164" fontId="10" fillId="2" borderId="1" xfId="2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vertical="center"/>
    </xf>
    <xf numFmtId="0" fontId="8" fillId="0" borderId="3" xfId="2" applyFont="1" applyBorder="1" applyAlignment="1">
      <alignment horizontal="center"/>
    </xf>
    <xf numFmtId="165" fontId="8" fillId="0" borderId="3" xfId="2" applyNumberFormat="1" applyFont="1" applyBorder="1" applyAlignment="1">
      <alignment horizontal="center"/>
    </xf>
    <xf numFmtId="2" fontId="8" fillId="0" borderId="3" xfId="2" applyNumberFormat="1" applyFont="1" applyBorder="1" applyAlignment="1">
      <alignment horizontal="center"/>
    </xf>
    <xf numFmtId="9" fontId="8" fillId="0" borderId="3" xfId="3" applyFont="1" applyBorder="1" applyAlignment="1">
      <alignment horizontal="center"/>
    </xf>
    <xf numFmtId="0" fontId="8" fillId="0" borderId="0" xfId="2" applyFont="1" applyAlignment="1">
      <alignment horizontal="center"/>
    </xf>
    <xf numFmtId="2" fontId="11" fillId="0" borderId="0" xfId="2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20" fontId="6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164" fontId="0" fillId="0" borderId="0" xfId="1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1" fillId="0" borderId="15" xfId="0" applyFont="1" applyFill="1" applyBorder="1" applyAlignment="1">
      <alignment horizontal="center" wrapText="1"/>
    </xf>
    <xf numFmtId="164" fontId="1" fillId="0" borderId="16" xfId="1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vertical="center" wrapText="1"/>
    </xf>
    <xf numFmtId="1" fontId="1" fillId="0" borderId="15" xfId="0" applyNumberFormat="1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1" fontId="1" fillId="0" borderId="18" xfId="0" applyNumberFormat="1" applyFont="1" applyFill="1" applyBorder="1" applyAlignment="1">
      <alignment horizontal="center" wrapText="1"/>
    </xf>
    <xf numFmtId="0" fontId="5" fillId="0" borderId="19" xfId="0" applyFont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wrapText="1"/>
    </xf>
    <xf numFmtId="164" fontId="1" fillId="0" borderId="15" xfId="1" applyNumberFormat="1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center" wrapText="1"/>
    </xf>
    <xf numFmtId="1" fontId="13" fillId="0" borderId="0" xfId="0" applyNumberFormat="1" applyFont="1" applyFill="1" applyAlignment="1">
      <alignment horizontal="center" vertical="center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1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" fontId="14" fillId="0" borderId="0" xfId="1" applyNumberFormat="1" applyFont="1" applyFill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164" fontId="1" fillId="0" borderId="16" xfId="1" applyNumberFormat="1" applyFont="1" applyFill="1" applyBorder="1" applyAlignment="1">
      <alignment horizontal="center" wrapText="1"/>
    </xf>
    <xf numFmtId="164" fontId="1" fillId="0" borderId="17" xfId="1" applyNumberFormat="1" applyFont="1" applyFill="1" applyBorder="1" applyAlignment="1">
      <alignment horizontal="center" wrapText="1"/>
    </xf>
    <xf numFmtId="0" fontId="15" fillId="0" borderId="18" xfId="0" applyFont="1" applyFill="1" applyBorder="1" applyAlignment="1">
      <alignment horizontal="center" vertical="center" wrapText="1"/>
    </xf>
    <xf numFmtId="1" fontId="8" fillId="0" borderId="3" xfId="2" applyNumberFormat="1" applyFont="1" applyBorder="1" applyAlignment="1">
      <alignment horizontal="center"/>
    </xf>
    <xf numFmtId="164" fontId="1" fillId="0" borderId="21" xfId="1" applyNumberFormat="1" applyFont="1" applyFill="1" applyBorder="1" applyAlignment="1">
      <alignment horizontal="center" wrapText="1"/>
    </xf>
    <xf numFmtId="165" fontId="14" fillId="0" borderId="0" xfId="1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 wrapText="1"/>
    </xf>
    <xf numFmtId="166" fontId="14" fillId="0" borderId="0" xfId="0" applyNumberFormat="1" applyFont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/>
    </xf>
    <xf numFmtId="0" fontId="2" fillId="4" borderId="4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16" fontId="3" fillId="0" borderId="22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 wrapText="1"/>
    </xf>
    <xf numFmtId="2" fontId="7" fillId="0" borderId="0" xfId="2" applyNumberFormat="1" applyFont="1" applyBorder="1" applyAlignment="1">
      <alignment horizontal="center" vertical="center"/>
    </xf>
  </cellXfs>
  <cellStyles count="6">
    <cellStyle name="Comma" xfId="1" builtinId="3"/>
    <cellStyle name="Followed Hyperlink" xfId="5" builtinId="9" hidden="1"/>
    <cellStyle name="Hyperlink" xfId="4" builtinId="8" hidden="1"/>
    <cellStyle name="Normal" xfId="0" builtinId="0"/>
    <cellStyle name="Normal 2" xfId="2"/>
    <cellStyle name="Percent 2" xfId="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24208144796"/>
          <c:y val="0.126385162601626"/>
          <c:w val="0.851293788276465"/>
          <c:h val="0.7692925785851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'UT-GOM2-1-H005-4FB-2'!$Z$4</c:f>
              <c:strCache>
                <c:ptCount val="1"/>
                <c:pt idx="0">
                  <c:v>total methane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  <a:tailEnd type="none" w="lg" len="sm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'UT-GOM2-1-H005-4FB-2'!$Z$6:$Z$200</c:f>
              <c:numCache>
                <c:formatCode>0.00</c:formatCode>
                <c:ptCount val="195"/>
                <c:pt idx="0">
                  <c:v>0.0</c:v>
                </c:pt>
                <c:pt idx="1">
                  <c:v>0.537295768669313</c:v>
                </c:pt>
                <c:pt idx="2">
                  <c:v>1.234587713374267</c:v>
                </c:pt>
                <c:pt idx="3">
                  <c:v>1.09395824304717</c:v>
                </c:pt>
                <c:pt idx="4">
                  <c:v>0.854381356221741</c:v>
                </c:pt>
                <c:pt idx="5">
                  <c:v>1.080514784904247</c:v>
                </c:pt>
                <c:pt idx="6">
                  <c:v>1.203609639487717</c:v>
                </c:pt>
                <c:pt idx="7">
                  <c:v>1.810589061495548</c:v>
                </c:pt>
                <c:pt idx="8">
                  <c:v>2.721387631772848</c:v>
                </c:pt>
                <c:pt idx="9">
                  <c:v>4.981770584932146</c:v>
                </c:pt>
                <c:pt idx="10">
                  <c:v>7.972996072162184</c:v>
                </c:pt>
                <c:pt idx="11">
                  <c:v>9.079803591877798</c:v>
                </c:pt>
                <c:pt idx="12">
                  <c:v>11.29647569973441</c:v>
                </c:pt>
                <c:pt idx="13">
                  <c:v>13.36705417148591</c:v>
                </c:pt>
                <c:pt idx="14">
                  <c:v>15.7224953792825</c:v>
                </c:pt>
                <c:pt idx="15">
                  <c:v>17.7160104008242</c:v>
                </c:pt>
                <c:pt idx="16">
                  <c:v>20.22967221150452</c:v>
                </c:pt>
                <c:pt idx="17">
                  <c:v>21.10100123762854</c:v>
                </c:pt>
                <c:pt idx="18">
                  <c:v>22.44073162911879</c:v>
                </c:pt>
                <c:pt idx="19">
                  <c:v>22.98917822426709</c:v>
                </c:pt>
                <c:pt idx="20">
                  <c:v>23.21962702275411</c:v>
                </c:pt>
                <c:pt idx="21">
                  <c:v>23.33793282016597</c:v>
                </c:pt>
                <c:pt idx="22">
                  <c:v>23.59025521747411</c:v>
                </c:pt>
                <c:pt idx="23">
                  <c:v>23.71464023571917</c:v>
                </c:pt>
                <c:pt idx="24">
                  <c:v>23.75082043590505</c:v>
                </c:pt>
                <c:pt idx="25">
                  <c:v>24.0772715365089</c:v>
                </c:pt>
                <c:pt idx="26">
                  <c:v>24.1321718231783</c:v>
                </c:pt>
                <c:pt idx="27">
                  <c:v>24.06260704342311</c:v>
                </c:pt>
                <c:pt idx="28">
                  <c:v>24.1677193960207</c:v>
                </c:pt>
              </c:numCache>
            </c:numRef>
          </c:xVal>
          <c:yVal>
            <c:numRef>
              <c:f>'UT-GOM2-1-H005-4FB-2'!$AB$6:$AB$200</c:f>
              <c:numCache>
                <c:formatCode>0.0</c:formatCode>
                <c:ptCount val="195"/>
                <c:pt idx="0">
                  <c:v>19.6</c:v>
                </c:pt>
                <c:pt idx="1">
                  <c:v>8.8</c:v>
                </c:pt>
                <c:pt idx="2">
                  <c:v>8.2</c:v>
                </c:pt>
                <c:pt idx="3">
                  <c:v>6.6</c:v>
                </c:pt>
                <c:pt idx="4">
                  <c:v>5.2</c:v>
                </c:pt>
                <c:pt idx="5">
                  <c:v>4.8</c:v>
                </c:pt>
                <c:pt idx="6">
                  <c:v>4.2</c:v>
                </c:pt>
                <c:pt idx="7">
                  <c:v>4.0</c:v>
                </c:pt>
                <c:pt idx="8">
                  <c:v>4.0</c:v>
                </c:pt>
                <c:pt idx="9">
                  <c:v>3.5</c:v>
                </c:pt>
                <c:pt idx="10">
                  <c:v>4.1</c:v>
                </c:pt>
                <c:pt idx="11">
                  <c:v>3.5</c:v>
                </c:pt>
                <c:pt idx="12">
                  <c:v>3.6</c:v>
                </c:pt>
                <c:pt idx="13">
                  <c:v>3.6</c:v>
                </c:pt>
                <c:pt idx="14">
                  <c:v>3.8</c:v>
                </c:pt>
                <c:pt idx="15">
                  <c:v>3.8</c:v>
                </c:pt>
                <c:pt idx="16">
                  <c:v>4.3</c:v>
                </c:pt>
                <c:pt idx="17">
                  <c:v>4.1</c:v>
                </c:pt>
                <c:pt idx="18">
                  <c:v>4.3</c:v>
                </c:pt>
                <c:pt idx="19">
                  <c:v>3.5</c:v>
                </c:pt>
                <c:pt idx="20">
                  <c:v>3.2</c:v>
                </c:pt>
                <c:pt idx="21">
                  <c:v>2.6</c:v>
                </c:pt>
                <c:pt idx="22">
                  <c:v>2.1</c:v>
                </c:pt>
                <c:pt idx="23">
                  <c:v>1.5</c:v>
                </c:pt>
                <c:pt idx="24">
                  <c:v>0.9</c:v>
                </c:pt>
                <c:pt idx="25">
                  <c:v>0.6</c:v>
                </c:pt>
                <c:pt idx="26">
                  <c:v>0.3</c:v>
                </c:pt>
                <c:pt idx="27">
                  <c:v>0.0</c:v>
                </c:pt>
                <c:pt idx="28">
                  <c:v>0.0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'UT-GOM2-1-H005-4FB-2'!$U$4</c:f>
              <c:strCache>
                <c:ptCount val="1"/>
                <c:pt idx="0">
                  <c:v>expelled methane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'UT-GOM2-1-H005-4FB-2'!$V$6:$V$200</c:f>
              <c:numCache>
                <c:formatCode>0.00</c:formatCode>
                <c:ptCount val="19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0.796585529675868</c:v>
                </c:pt>
                <c:pt idx="10">
                  <c:v>2.296567793419984</c:v>
                </c:pt>
                <c:pt idx="11">
                  <c:v>4.04292732930438</c:v>
                </c:pt>
                <c:pt idx="12">
                  <c:v>5.705628164402342</c:v>
                </c:pt>
                <c:pt idx="13">
                  <c:v>7.352213403005081</c:v>
                </c:pt>
                <c:pt idx="14">
                  <c:v>9.0435095754536</c:v>
                </c:pt>
                <c:pt idx="15">
                  <c:v>10.79270006210665</c:v>
                </c:pt>
                <c:pt idx="16">
                  <c:v>11.86912497697006</c:v>
                </c:pt>
                <c:pt idx="17">
                  <c:v>13.0608811327117</c:v>
                </c:pt>
                <c:pt idx="18">
                  <c:v>13.77209045146074</c:v>
                </c:pt>
                <c:pt idx="19">
                  <c:v>15.10058912368406</c:v>
                </c:pt>
                <c:pt idx="20">
                  <c:v>15.63969003415149</c:v>
                </c:pt>
                <c:pt idx="21">
                  <c:v>16.48683638855018</c:v>
                </c:pt>
                <c:pt idx="22">
                  <c:v>17.5842759840212</c:v>
                </c:pt>
                <c:pt idx="23">
                  <c:v>19.04752877798257</c:v>
                </c:pt>
                <c:pt idx="24">
                  <c:v>20.49152824570761</c:v>
                </c:pt>
                <c:pt idx="25">
                  <c:v>21.58886441406065</c:v>
                </c:pt>
                <c:pt idx="26">
                  <c:v>22.64675556210372</c:v>
                </c:pt>
                <c:pt idx="27">
                  <c:v>23.64792462963895</c:v>
                </c:pt>
                <c:pt idx="28">
                  <c:v>23.74900419895742</c:v>
                </c:pt>
              </c:numCache>
            </c:numRef>
          </c:xVal>
          <c:yVal>
            <c:numRef>
              <c:f>'UT-GOM2-1-H005-4FB-2'!$AB$6:$AB$200</c:f>
              <c:numCache>
                <c:formatCode>0.0</c:formatCode>
                <c:ptCount val="195"/>
                <c:pt idx="0">
                  <c:v>19.6</c:v>
                </c:pt>
                <c:pt idx="1">
                  <c:v>8.8</c:v>
                </c:pt>
                <c:pt idx="2">
                  <c:v>8.2</c:v>
                </c:pt>
                <c:pt idx="3">
                  <c:v>6.6</c:v>
                </c:pt>
                <c:pt idx="4">
                  <c:v>5.2</c:v>
                </c:pt>
                <c:pt idx="5">
                  <c:v>4.8</c:v>
                </c:pt>
                <c:pt idx="6">
                  <c:v>4.2</c:v>
                </c:pt>
                <c:pt idx="7">
                  <c:v>4.0</c:v>
                </c:pt>
                <c:pt idx="8">
                  <c:v>4.0</c:v>
                </c:pt>
                <c:pt idx="9">
                  <c:v>3.5</c:v>
                </c:pt>
                <c:pt idx="10">
                  <c:v>4.1</c:v>
                </c:pt>
                <c:pt idx="11">
                  <c:v>3.5</c:v>
                </c:pt>
                <c:pt idx="12">
                  <c:v>3.6</c:v>
                </c:pt>
                <c:pt idx="13">
                  <c:v>3.6</c:v>
                </c:pt>
                <c:pt idx="14">
                  <c:v>3.8</c:v>
                </c:pt>
                <c:pt idx="15">
                  <c:v>3.8</c:v>
                </c:pt>
                <c:pt idx="16">
                  <c:v>4.3</c:v>
                </c:pt>
                <c:pt idx="17">
                  <c:v>4.1</c:v>
                </c:pt>
                <c:pt idx="18">
                  <c:v>4.3</c:v>
                </c:pt>
                <c:pt idx="19">
                  <c:v>3.5</c:v>
                </c:pt>
                <c:pt idx="20">
                  <c:v>3.2</c:v>
                </c:pt>
                <c:pt idx="21">
                  <c:v>2.6</c:v>
                </c:pt>
                <c:pt idx="22">
                  <c:v>2.1</c:v>
                </c:pt>
                <c:pt idx="23">
                  <c:v>1.5</c:v>
                </c:pt>
                <c:pt idx="24">
                  <c:v>0.9</c:v>
                </c:pt>
                <c:pt idx="25">
                  <c:v>0.6</c:v>
                </c:pt>
                <c:pt idx="26">
                  <c:v>0.3</c:v>
                </c:pt>
                <c:pt idx="27">
                  <c:v>0.0</c:v>
                </c:pt>
                <c:pt idx="28">
                  <c:v>0.0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'UT-GOM2-1-H005-4FB-2'!$W$4</c:f>
              <c:strCache>
                <c:ptCount val="1"/>
                <c:pt idx="0">
                  <c:v>methane remaining in chamber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triangle"/>
            <c:size val="8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xVal>
            <c:numRef>
              <c:f>'UT-GOM2-1-H005-4FB-2'!$Y$6:$Y$200</c:f>
              <c:numCache>
                <c:formatCode>0.00</c:formatCode>
                <c:ptCount val="195"/>
                <c:pt idx="0">
                  <c:v>0.0</c:v>
                </c:pt>
                <c:pt idx="1">
                  <c:v>0.537295768669313</c:v>
                </c:pt>
                <c:pt idx="2">
                  <c:v>1.234587713374267</c:v>
                </c:pt>
                <c:pt idx="3">
                  <c:v>1.09395824304717</c:v>
                </c:pt>
                <c:pt idx="4">
                  <c:v>0.854381356221741</c:v>
                </c:pt>
                <c:pt idx="5">
                  <c:v>1.080514784904247</c:v>
                </c:pt>
                <c:pt idx="6">
                  <c:v>1.203609639487717</c:v>
                </c:pt>
                <c:pt idx="7">
                  <c:v>1.810589061495548</c:v>
                </c:pt>
                <c:pt idx="8">
                  <c:v>2.721387631772848</c:v>
                </c:pt>
                <c:pt idx="9">
                  <c:v>4.185185055256278</c:v>
                </c:pt>
                <c:pt idx="10">
                  <c:v>5.6764282787422</c:v>
                </c:pt>
                <c:pt idx="11">
                  <c:v>5.036876262573418</c:v>
                </c:pt>
                <c:pt idx="12">
                  <c:v>5.590847535332065</c:v>
                </c:pt>
                <c:pt idx="13">
                  <c:v>6.014840768480825</c:v>
                </c:pt>
                <c:pt idx="14">
                  <c:v>6.678985803828899</c:v>
                </c:pt>
                <c:pt idx="15">
                  <c:v>6.923310338717548</c:v>
                </c:pt>
                <c:pt idx="16">
                  <c:v>8.360547234534457</c:v>
                </c:pt>
                <c:pt idx="17">
                  <c:v>8.040120104916845</c:v>
                </c:pt>
                <c:pt idx="18">
                  <c:v>8.668641177658051</c:v>
                </c:pt>
                <c:pt idx="19">
                  <c:v>7.888589100583032</c:v>
                </c:pt>
                <c:pt idx="20">
                  <c:v>7.579936988602621</c:v>
                </c:pt>
                <c:pt idx="21">
                  <c:v>6.85109643161579</c:v>
                </c:pt>
                <c:pt idx="22">
                  <c:v>6.005979233452902</c:v>
                </c:pt>
                <c:pt idx="23">
                  <c:v>4.667111457736596</c:v>
                </c:pt>
                <c:pt idx="24">
                  <c:v>3.259292190197446</c:v>
                </c:pt>
                <c:pt idx="25">
                  <c:v>2.488407122448247</c:v>
                </c:pt>
                <c:pt idx="26">
                  <c:v>1.485416261074584</c:v>
                </c:pt>
                <c:pt idx="27">
                  <c:v>0.41468241378416</c:v>
                </c:pt>
                <c:pt idx="28">
                  <c:v>0.418715197063282</c:v>
                </c:pt>
              </c:numCache>
            </c:numRef>
          </c:xVal>
          <c:yVal>
            <c:numRef>
              <c:f>'UT-GOM2-1-H005-4FB-2'!$AB$6:$AB$200</c:f>
              <c:numCache>
                <c:formatCode>0.0</c:formatCode>
                <c:ptCount val="195"/>
                <c:pt idx="0">
                  <c:v>19.6</c:v>
                </c:pt>
                <c:pt idx="1">
                  <c:v>8.8</c:v>
                </c:pt>
                <c:pt idx="2">
                  <c:v>8.2</c:v>
                </c:pt>
                <c:pt idx="3">
                  <c:v>6.6</c:v>
                </c:pt>
                <c:pt idx="4">
                  <c:v>5.2</c:v>
                </c:pt>
                <c:pt idx="5">
                  <c:v>4.8</c:v>
                </c:pt>
                <c:pt idx="6">
                  <c:v>4.2</c:v>
                </c:pt>
                <c:pt idx="7">
                  <c:v>4.0</c:v>
                </c:pt>
                <c:pt idx="8">
                  <c:v>4.0</c:v>
                </c:pt>
                <c:pt idx="9">
                  <c:v>3.5</c:v>
                </c:pt>
                <c:pt idx="10">
                  <c:v>4.1</c:v>
                </c:pt>
                <c:pt idx="11">
                  <c:v>3.5</c:v>
                </c:pt>
                <c:pt idx="12">
                  <c:v>3.6</c:v>
                </c:pt>
                <c:pt idx="13">
                  <c:v>3.6</c:v>
                </c:pt>
                <c:pt idx="14">
                  <c:v>3.8</c:v>
                </c:pt>
                <c:pt idx="15">
                  <c:v>3.8</c:v>
                </c:pt>
                <c:pt idx="16">
                  <c:v>4.3</c:v>
                </c:pt>
                <c:pt idx="17">
                  <c:v>4.1</c:v>
                </c:pt>
                <c:pt idx="18">
                  <c:v>4.3</c:v>
                </c:pt>
                <c:pt idx="19">
                  <c:v>3.5</c:v>
                </c:pt>
                <c:pt idx="20">
                  <c:v>3.2</c:v>
                </c:pt>
                <c:pt idx="21">
                  <c:v>2.6</c:v>
                </c:pt>
                <c:pt idx="22">
                  <c:v>2.1</c:v>
                </c:pt>
                <c:pt idx="23">
                  <c:v>1.5</c:v>
                </c:pt>
                <c:pt idx="24">
                  <c:v>0.9</c:v>
                </c:pt>
                <c:pt idx="25">
                  <c:v>0.6</c:v>
                </c:pt>
                <c:pt idx="26">
                  <c:v>0.3</c:v>
                </c:pt>
                <c:pt idx="27">
                  <c:v>0.0</c:v>
                </c:pt>
                <c:pt idx="28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0416216"/>
        <c:axId val="-2059731800"/>
      </c:scatterChart>
      <c:valAx>
        <c:axId val="-2060416216"/>
        <c:scaling>
          <c:orientation val="minMax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Volume CH4 @ STP (L)</a:t>
                </a:r>
              </a:p>
            </c:rich>
          </c:tx>
          <c:layout>
            <c:manualLayout>
              <c:xMode val="edge"/>
              <c:yMode val="edge"/>
              <c:x val="0.412330306797775"/>
              <c:y val="0.9517441368216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59731800"/>
        <c:crosses val="autoZero"/>
        <c:crossBetween val="midCat"/>
        <c:minorUnit val="1.0"/>
      </c:valAx>
      <c:valAx>
        <c:axId val="-2059731800"/>
        <c:scaling>
          <c:orientation val="minMax"/>
          <c:max val="2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Pressure (MPa)</a:t>
                </a:r>
              </a:p>
            </c:rich>
          </c:tx>
          <c:layout>
            <c:manualLayout>
              <c:xMode val="edge"/>
              <c:yMode val="edge"/>
              <c:x val="0.0126674955104296"/>
              <c:y val="0.4061352976039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0416216"/>
        <c:crosses val="autoZero"/>
        <c:crossBetween val="midCat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9361539137751"/>
          <c:y val="0.144544577089154"/>
          <c:w val="0.312371748985923"/>
          <c:h val="0.1050559647785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673100</xdr:colOff>
      <xdr:row>2</xdr:row>
      <xdr:rowOff>101600</xdr:rowOff>
    </xdr:from>
    <xdr:to>
      <xdr:col>11</xdr:col>
      <xdr:colOff>101600</xdr:colOff>
      <xdr:row>38</xdr:row>
      <xdr:rowOff>63500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0.29124</cdr:x>
      <cdr:y>0.03465</cdr:y>
    </cdr:from>
    <cdr:to>
      <cdr:x>0.74495</cdr:x>
      <cdr:y>0.11339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17120" y="204574"/>
          <a:ext cx="3609717" cy="464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2400" b="1">
              <a:latin typeface="Arial" panose="020B0604020202020204" pitchFamily="34" charset="0"/>
              <a:cs typeface="Arial" panose="020B0604020202020204" pitchFamily="34" charset="0"/>
            </a:rPr>
            <a:t>UT-GOM2-1-H005-4FB-2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1992"/>
  <sheetViews>
    <sheetView zoomScale="75" zoomScaleNormal="75" zoomScalePageLayoutView="75" workbookViewId="0">
      <selection activeCell="C46" sqref="C46"/>
    </sheetView>
  </sheetViews>
  <sheetFormatPr baseColWidth="10" defaultColWidth="11" defaultRowHeight="13" x14ac:dyDescent="0"/>
  <cols>
    <col min="1" max="1" width="11.28515625" style="2" customWidth="1"/>
    <col min="2" max="2" width="15.42578125" style="2" customWidth="1"/>
    <col min="3" max="3" width="20" customWidth="1"/>
    <col min="4" max="5" width="12.140625" customWidth="1"/>
    <col min="6" max="6" width="12.140625" style="9" customWidth="1"/>
    <col min="7" max="7" width="12.140625" style="1" customWidth="1"/>
    <col min="8" max="8" width="0.42578125" style="1" customWidth="1"/>
    <col min="9" max="12" width="13.5703125" customWidth="1"/>
    <col min="13" max="13" width="21.140625" customWidth="1"/>
    <col min="14" max="14" width="39.7109375" style="8" customWidth="1"/>
    <col min="15" max="15" width="13" style="41" customWidth="1"/>
    <col min="16" max="16" width="13" style="42" customWidth="1"/>
    <col min="17" max="17" width="13" style="43" customWidth="1"/>
    <col min="18" max="18" width="13" style="41" customWidth="1"/>
    <col min="19" max="19" width="13" style="43" customWidth="1"/>
    <col min="20" max="20" width="14.140625" style="41" customWidth="1"/>
    <col min="21" max="21" width="13" style="41" customWidth="1"/>
    <col min="22" max="22" width="13" style="44" customWidth="1"/>
    <col min="23" max="23" width="17" style="44" customWidth="1"/>
    <col min="24" max="24" width="13.140625" style="44" customWidth="1"/>
    <col min="25" max="25" width="14.85546875" style="44" customWidth="1"/>
    <col min="26" max="26" width="20.42578125" style="41" customWidth="1"/>
    <col min="27" max="16384" width="11" style="3"/>
  </cols>
  <sheetData>
    <row r="1" spans="1:28" ht="25" customHeight="1">
      <c r="A1" s="74" t="s">
        <v>1</v>
      </c>
      <c r="B1" s="75"/>
      <c r="C1" s="75"/>
      <c r="D1" s="75"/>
      <c r="E1" s="75"/>
      <c r="F1" s="76">
        <v>41421</v>
      </c>
      <c r="G1" s="77"/>
      <c r="H1" s="78"/>
      <c r="I1" s="79" t="s">
        <v>11</v>
      </c>
      <c r="J1" s="75"/>
      <c r="K1" s="75"/>
      <c r="L1" s="77" t="s">
        <v>70</v>
      </c>
      <c r="M1" s="77"/>
      <c r="N1" s="78"/>
      <c r="O1" s="4" t="s">
        <v>13</v>
      </c>
      <c r="P1" s="4" t="s">
        <v>13</v>
      </c>
      <c r="Q1" s="4" t="s">
        <v>13</v>
      </c>
      <c r="R1" s="4" t="s">
        <v>13</v>
      </c>
      <c r="S1" s="6" t="s">
        <v>13</v>
      </c>
      <c r="T1" s="4"/>
      <c r="U1" s="6" t="s">
        <v>13</v>
      </c>
      <c r="W1" s="7"/>
      <c r="X1" s="7"/>
    </row>
    <row r="2" spans="1:28" ht="25" customHeight="1" thickBot="1">
      <c r="A2" s="92" t="s">
        <v>10</v>
      </c>
      <c r="B2" s="93"/>
      <c r="C2" s="93"/>
      <c r="D2" s="93"/>
      <c r="E2" s="93"/>
      <c r="F2" s="94">
        <v>1007</v>
      </c>
      <c r="G2" s="94"/>
      <c r="H2" s="95"/>
      <c r="I2" s="96" t="s">
        <v>4</v>
      </c>
      <c r="J2" s="93"/>
      <c r="K2" s="93"/>
      <c r="L2" s="94" t="s">
        <v>48</v>
      </c>
      <c r="M2" s="94"/>
      <c r="N2" s="67">
        <f>IF(L2="red",4025, IF(L2="green",4140,IF(L2="yellow",4122,IF(L2="blue",4059,0))))</f>
        <v>4140</v>
      </c>
      <c r="O2" s="4"/>
      <c r="P2" s="5"/>
      <c r="Q2" s="6" t="s">
        <v>13</v>
      </c>
      <c r="S2" s="6" t="s">
        <v>13</v>
      </c>
      <c r="U2" s="4" t="s">
        <v>13</v>
      </c>
      <c r="V2" s="4" t="s">
        <v>13</v>
      </c>
      <c r="W2" s="4" t="s">
        <v>13</v>
      </c>
      <c r="X2" s="71">
        <f>IF(VALUE(LEFT(RIGHT(L1,7),3))=35,26,90)</f>
        <v>26</v>
      </c>
      <c r="Y2" s="4"/>
      <c r="Z2" s="4" t="s">
        <v>13</v>
      </c>
    </row>
    <row r="3" spans="1:28" ht="25" customHeight="1" thickBot="1">
      <c r="A3" s="85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7"/>
      <c r="Q3" s="105" t="s">
        <v>35</v>
      </c>
      <c r="R3" s="106"/>
      <c r="S3" s="107"/>
    </row>
    <row r="4" spans="1:28" ht="25" customHeight="1">
      <c r="A4" s="88" t="s">
        <v>17</v>
      </c>
      <c r="B4" s="80" t="s">
        <v>16</v>
      </c>
      <c r="C4" s="90" t="s">
        <v>28</v>
      </c>
      <c r="D4" s="82" t="s">
        <v>31</v>
      </c>
      <c r="E4" s="84"/>
      <c r="F4" s="82" t="s">
        <v>3</v>
      </c>
      <c r="G4" s="83"/>
      <c r="H4" s="56"/>
      <c r="I4" s="97" t="s">
        <v>2</v>
      </c>
      <c r="J4" s="97"/>
      <c r="K4" s="97"/>
      <c r="L4" s="98"/>
      <c r="M4" s="110" t="s">
        <v>26</v>
      </c>
      <c r="N4" s="112" t="s">
        <v>29</v>
      </c>
      <c r="O4" s="104" t="s">
        <v>34</v>
      </c>
      <c r="P4" s="103"/>
      <c r="Q4" s="47" t="s">
        <v>37</v>
      </c>
      <c r="R4" s="108" t="s">
        <v>36</v>
      </c>
      <c r="S4" s="109"/>
      <c r="T4" s="51" t="s">
        <v>38</v>
      </c>
      <c r="U4" s="102" t="s">
        <v>32</v>
      </c>
      <c r="V4" s="103"/>
      <c r="W4" s="99" t="s">
        <v>45</v>
      </c>
      <c r="X4" s="100"/>
      <c r="Y4" s="101"/>
      <c r="Z4" s="51" t="s">
        <v>33</v>
      </c>
      <c r="AB4" s="51" t="s">
        <v>49</v>
      </c>
    </row>
    <row r="5" spans="1:28" s="4" customFormat="1" ht="77.25" customHeight="1" thickBot="1">
      <c r="A5" s="89"/>
      <c r="B5" s="81"/>
      <c r="C5" s="91"/>
      <c r="D5" s="57" t="s">
        <v>5</v>
      </c>
      <c r="E5" s="58" t="s">
        <v>6</v>
      </c>
      <c r="F5" s="57" t="s">
        <v>0</v>
      </c>
      <c r="G5" s="58" t="s">
        <v>7</v>
      </c>
      <c r="H5" s="59"/>
      <c r="I5" s="59" t="s">
        <v>5</v>
      </c>
      <c r="J5" s="58" t="s">
        <v>6</v>
      </c>
      <c r="K5" s="59" t="s">
        <v>8</v>
      </c>
      <c r="L5" s="60" t="s">
        <v>9</v>
      </c>
      <c r="M5" s="111"/>
      <c r="N5" s="113"/>
      <c r="O5" s="54" t="s">
        <v>30</v>
      </c>
      <c r="P5" s="46" t="s">
        <v>14</v>
      </c>
      <c r="Q5" s="48" t="s">
        <v>44</v>
      </c>
      <c r="R5" s="49" t="s">
        <v>15</v>
      </c>
      <c r="S5" s="50" t="s">
        <v>43</v>
      </c>
      <c r="T5" s="52" t="s">
        <v>12</v>
      </c>
      <c r="U5" s="45" t="s">
        <v>42</v>
      </c>
      <c r="V5" s="65" t="s">
        <v>39</v>
      </c>
      <c r="W5" s="53" t="s">
        <v>46</v>
      </c>
      <c r="X5" s="69" t="s">
        <v>47</v>
      </c>
      <c r="Y5" s="66" t="s">
        <v>40</v>
      </c>
      <c r="Z5" s="52" t="s">
        <v>41</v>
      </c>
      <c r="AB5" s="52" t="s">
        <v>50</v>
      </c>
    </row>
    <row r="6" spans="1:28" s="34" customFormat="1" ht="20" customHeight="1">
      <c r="A6" s="23">
        <v>1</v>
      </c>
      <c r="B6" s="24">
        <v>41421</v>
      </c>
      <c r="C6" s="25">
        <v>0.73333333333333339</v>
      </c>
      <c r="D6" s="26">
        <v>196</v>
      </c>
      <c r="E6" s="27">
        <v>196</v>
      </c>
      <c r="F6" s="28">
        <v>0</v>
      </c>
      <c r="G6" s="29">
        <v>0</v>
      </c>
      <c r="H6" s="30"/>
      <c r="I6" s="31">
        <v>1</v>
      </c>
      <c r="J6" s="31">
        <v>1</v>
      </c>
      <c r="K6" s="32">
        <v>0</v>
      </c>
      <c r="L6" s="27">
        <v>8</v>
      </c>
      <c r="M6" s="26"/>
      <c r="N6" s="33" t="s">
        <v>51</v>
      </c>
      <c r="O6" s="55">
        <v>0</v>
      </c>
      <c r="P6" s="55">
        <v>0</v>
      </c>
      <c r="Q6" s="61">
        <f t="shared" ref="Q6:Q20" si="0">F6*$F$2/1000*273/(273+L6)</f>
        <v>0</v>
      </c>
      <c r="R6" s="62">
        <f t="shared" ref="R6:R20" si="1">$N$2-K6</f>
        <v>4140</v>
      </c>
      <c r="S6" s="63">
        <f>IF(I6=J6,0,R6*(J6-I6))*273/(273+L6)</f>
        <v>0</v>
      </c>
      <c r="T6" s="73">
        <f t="shared" ref="T6:T13" si="2">T7</f>
        <v>93.589550774538665</v>
      </c>
      <c r="U6" s="61">
        <f>(S6+Q6)*T6/100</f>
        <v>0</v>
      </c>
      <c r="V6" s="64">
        <f>U6/1000</f>
        <v>0</v>
      </c>
      <c r="W6" s="64">
        <f>(G6+K6)/1000</f>
        <v>0</v>
      </c>
      <c r="X6" s="72">
        <v>0</v>
      </c>
      <c r="Y6" s="64">
        <f>(W6-X6)*(E6+1)*1*273/(273+L6)*T6/100</f>
        <v>0</v>
      </c>
      <c r="Z6" s="64">
        <f>V6+Y6</f>
        <v>0</v>
      </c>
      <c r="AB6" s="70">
        <f>E6/10</f>
        <v>19.600000000000001</v>
      </c>
    </row>
    <row r="7" spans="1:28" s="40" customFormat="1" ht="20" customHeight="1">
      <c r="A7" s="35">
        <f>A6+1</f>
        <v>2</v>
      </c>
      <c r="B7" s="24">
        <v>41421</v>
      </c>
      <c r="C7" s="25">
        <v>0.73333333333333339</v>
      </c>
      <c r="D7" s="26">
        <v>196</v>
      </c>
      <c r="E7" s="27">
        <v>88</v>
      </c>
      <c r="F7" s="36">
        <v>0</v>
      </c>
      <c r="G7" s="29">
        <v>13</v>
      </c>
      <c r="H7" s="37"/>
      <c r="I7" s="31">
        <v>1</v>
      </c>
      <c r="J7" s="31">
        <v>1</v>
      </c>
      <c r="K7" s="32">
        <v>0</v>
      </c>
      <c r="L7" s="27">
        <v>8</v>
      </c>
      <c r="M7" s="38"/>
      <c r="N7" s="39"/>
      <c r="O7" s="61">
        <f t="shared" ref="O7:O20" si="3">((B7 +C7) - (B6 + C6)) * 24 * 60</f>
        <v>0</v>
      </c>
      <c r="P7" s="64">
        <f>P6+O7/60</f>
        <v>0</v>
      </c>
      <c r="Q7" s="61">
        <f t="shared" si="0"/>
        <v>0</v>
      </c>
      <c r="R7" s="62">
        <f t="shared" si="1"/>
        <v>4140</v>
      </c>
      <c r="S7" s="63">
        <f t="shared" ref="S7:S20" si="4">IF(I7=J7,0,R7*(J7-I7))*273/(273+L7)</f>
        <v>0</v>
      </c>
      <c r="T7" s="73">
        <f t="shared" si="2"/>
        <v>93.589550774538665</v>
      </c>
      <c r="U7" s="61">
        <f>(S7+Q7)*T7/100</f>
        <v>0</v>
      </c>
      <c r="V7" s="64">
        <f>V6+U7/1000</f>
        <v>0</v>
      </c>
      <c r="W7" s="64">
        <f>W6+(G7+K7)/1000</f>
        <v>1.2999999999999999E-2</v>
      </c>
      <c r="X7" s="72">
        <f>X$2/1000*EXP(-0.016*E7)</f>
        <v>6.3604335166319347E-3</v>
      </c>
      <c r="Y7" s="64">
        <f>(W7-(X7-X6))*(E7+1)*1*273/(273+L7)*T7/100</f>
        <v>0.53729576866931306</v>
      </c>
      <c r="Z7" s="64">
        <f>V7+Y7</f>
        <v>0.53729576866931306</v>
      </c>
      <c r="AB7" s="70">
        <f t="shared" ref="AB7:AB27" si="5">E7/10</f>
        <v>8.8000000000000007</v>
      </c>
    </row>
    <row r="8" spans="1:28" s="40" customFormat="1" ht="20" customHeight="1">
      <c r="A8" s="35">
        <f t="shared" ref="A8:A34" si="6">A7+1</f>
        <v>3</v>
      </c>
      <c r="B8" s="24">
        <v>41421</v>
      </c>
      <c r="C8" s="25">
        <v>0.7368055555555556</v>
      </c>
      <c r="D8" s="26">
        <v>102</v>
      </c>
      <c r="E8" s="27">
        <v>82</v>
      </c>
      <c r="F8" s="36">
        <v>0</v>
      </c>
      <c r="G8" s="29">
        <v>4</v>
      </c>
      <c r="H8" s="37"/>
      <c r="I8" s="31">
        <v>1</v>
      </c>
      <c r="J8" s="31">
        <v>1</v>
      </c>
      <c r="K8" s="32">
        <v>0</v>
      </c>
      <c r="L8" s="27">
        <v>8</v>
      </c>
      <c r="M8" s="38"/>
      <c r="N8" s="39"/>
      <c r="O8" s="61">
        <f t="shared" si="3"/>
        <v>5.0000000058207661</v>
      </c>
      <c r="P8" s="64">
        <f t="shared" ref="P8:P20" si="7">P7+O8/60</f>
        <v>8.3333333430346102E-2</v>
      </c>
      <c r="Q8" s="61">
        <f t="shared" si="0"/>
        <v>0</v>
      </c>
      <c r="R8" s="62">
        <f t="shared" si="1"/>
        <v>4140</v>
      </c>
      <c r="S8" s="63">
        <f t="shared" si="4"/>
        <v>0</v>
      </c>
      <c r="T8" s="73">
        <f t="shared" si="2"/>
        <v>93.589550774538665</v>
      </c>
      <c r="U8" s="61">
        <f t="shared" ref="U8:U20" si="8">(S8+Q8)*T8/100</f>
        <v>0</v>
      </c>
      <c r="V8" s="64">
        <f>V7+U8/1000</f>
        <v>0</v>
      </c>
      <c r="W8" s="64">
        <f t="shared" ref="W8:W20" si="9">W7+(G8+K8)/1000</f>
        <v>1.7000000000000001E-2</v>
      </c>
      <c r="X8" s="72">
        <f t="shared" ref="X8:X27" si="10">X$2/1000*EXP(-0.016*E8)</f>
        <v>7.0013048443636986E-3</v>
      </c>
      <c r="Y8" s="64">
        <f t="shared" ref="Y8:Y27" si="11">(W8-(X8-X7))*(E8+1)*1*273/(273+L8)*T8/100</f>
        <v>1.2345877133742673</v>
      </c>
      <c r="Z8" s="64">
        <f t="shared" ref="Z8:Z20" si="12">V8+Y8</f>
        <v>1.2345877133742673</v>
      </c>
      <c r="AB8" s="70">
        <f t="shared" si="5"/>
        <v>8.1999999999999993</v>
      </c>
    </row>
    <row r="9" spans="1:28" s="40" customFormat="1" ht="20" customHeight="1">
      <c r="A9" s="35">
        <f t="shared" si="6"/>
        <v>4</v>
      </c>
      <c r="B9" s="24">
        <v>41421</v>
      </c>
      <c r="C9" s="25">
        <v>0.74583333333333324</v>
      </c>
      <c r="D9" s="26">
        <v>86</v>
      </c>
      <c r="E9" s="27">
        <v>66</v>
      </c>
      <c r="F9" s="36">
        <v>0</v>
      </c>
      <c r="G9" s="29">
        <v>3</v>
      </c>
      <c r="H9" s="37"/>
      <c r="I9" s="31">
        <v>1</v>
      </c>
      <c r="J9" s="31">
        <v>1</v>
      </c>
      <c r="K9" s="32">
        <v>0</v>
      </c>
      <c r="L9" s="27">
        <v>8</v>
      </c>
      <c r="M9" s="38"/>
      <c r="N9" s="39"/>
      <c r="O9" s="61">
        <f t="shared" si="3"/>
        <v>13.000000000465661</v>
      </c>
      <c r="P9" s="64">
        <f t="shared" si="7"/>
        <v>0.30000000010477379</v>
      </c>
      <c r="Q9" s="61">
        <f t="shared" si="0"/>
        <v>0</v>
      </c>
      <c r="R9" s="62">
        <f t="shared" si="1"/>
        <v>4140</v>
      </c>
      <c r="S9" s="63">
        <f t="shared" si="4"/>
        <v>0</v>
      </c>
      <c r="T9" s="73">
        <f t="shared" si="2"/>
        <v>93.589550774538665</v>
      </c>
      <c r="U9" s="61">
        <f t="shared" si="8"/>
        <v>0</v>
      </c>
      <c r="V9" s="64">
        <f>V8+U9/1000</f>
        <v>0</v>
      </c>
      <c r="W9" s="64">
        <f t="shared" si="9"/>
        <v>0.02</v>
      </c>
      <c r="X9" s="72">
        <f t="shared" si="10"/>
        <v>9.0439546318442712E-3</v>
      </c>
      <c r="Y9" s="64">
        <f t="shared" si="11"/>
        <v>1.0939582430471704</v>
      </c>
      <c r="Z9" s="64">
        <f t="shared" si="12"/>
        <v>1.0939582430471704</v>
      </c>
      <c r="AB9" s="70">
        <f t="shared" si="5"/>
        <v>6.6</v>
      </c>
    </row>
    <row r="10" spans="1:28" s="40" customFormat="1" ht="20" customHeight="1">
      <c r="A10" s="35">
        <f t="shared" si="6"/>
        <v>5</v>
      </c>
      <c r="B10" s="24">
        <v>41421</v>
      </c>
      <c r="C10" s="25">
        <v>0.74861111111111101</v>
      </c>
      <c r="D10" s="26">
        <v>67</v>
      </c>
      <c r="E10" s="27">
        <v>52</v>
      </c>
      <c r="F10" s="36">
        <v>0</v>
      </c>
      <c r="G10" s="29">
        <v>0</v>
      </c>
      <c r="H10" s="37"/>
      <c r="I10" s="31">
        <v>1</v>
      </c>
      <c r="J10" s="31">
        <v>1</v>
      </c>
      <c r="K10" s="32">
        <v>0</v>
      </c>
      <c r="L10" s="27">
        <v>8</v>
      </c>
      <c r="M10" s="38"/>
      <c r="N10" s="39"/>
      <c r="O10" s="61">
        <f t="shared" si="3"/>
        <v>4.0000000025611371</v>
      </c>
      <c r="P10" s="64">
        <f t="shared" si="7"/>
        <v>0.36666666681412607</v>
      </c>
      <c r="Q10" s="61">
        <f t="shared" si="0"/>
        <v>0</v>
      </c>
      <c r="R10" s="62">
        <f t="shared" si="1"/>
        <v>4140</v>
      </c>
      <c r="S10" s="63">
        <f t="shared" si="4"/>
        <v>0</v>
      </c>
      <c r="T10" s="73">
        <f t="shared" si="2"/>
        <v>93.589550774538665</v>
      </c>
      <c r="U10" s="61">
        <f t="shared" si="8"/>
        <v>0</v>
      </c>
      <c r="V10" s="64">
        <f>V9+U10/1000</f>
        <v>0</v>
      </c>
      <c r="W10" s="64">
        <f t="shared" si="9"/>
        <v>0.02</v>
      </c>
      <c r="X10" s="72">
        <f t="shared" si="10"/>
        <v>1.1314629540925273E-2</v>
      </c>
      <c r="Y10" s="64">
        <f t="shared" si="11"/>
        <v>0.85438135622174072</v>
      </c>
      <c r="Z10" s="64">
        <f t="shared" si="12"/>
        <v>0.85438135622174072</v>
      </c>
      <c r="AB10" s="70">
        <f t="shared" si="5"/>
        <v>5.2</v>
      </c>
    </row>
    <row r="11" spans="1:28" s="40" customFormat="1" ht="20" customHeight="1">
      <c r="A11" s="35">
        <f t="shared" si="6"/>
        <v>6</v>
      </c>
      <c r="B11" s="24">
        <v>41421</v>
      </c>
      <c r="C11" s="25">
        <v>0.75416666666666676</v>
      </c>
      <c r="D11" s="26">
        <v>57</v>
      </c>
      <c r="E11" s="27">
        <v>48</v>
      </c>
      <c r="F11" s="36">
        <v>0</v>
      </c>
      <c r="G11" s="29">
        <v>5</v>
      </c>
      <c r="H11" s="37"/>
      <c r="I11" s="31">
        <v>1</v>
      </c>
      <c r="J11" s="31">
        <v>1</v>
      </c>
      <c r="K11" s="32">
        <v>0</v>
      </c>
      <c r="L11" s="27">
        <v>8</v>
      </c>
      <c r="M11" s="38"/>
      <c r="N11" s="39"/>
      <c r="O11" s="61">
        <f t="shared" si="3"/>
        <v>7.9999999946448952</v>
      </c>
      <c r="P11" s="64">
        <f t="shared" si="7"/>
        <v>0.50000000005820766</v>
      </c>
      <c r="Q11" s="61">
        <f t="shared" si="0"/>
        <v>0</v>
      </c>
      <c r="R11" s="62">
        <f t="shared" si="1"/>
        <v>4140</v>
      </c>
      <c r="S11" s="63">
        <f t="shared" si="4"/>
        <v>0</v>
      </c>
      <c r="T11" s="73">
        <f t="shared" si="2"/>
        <v>93.589550774538665</v>
      </c>
      <c r="U11" s="61">
        <f t="shared" si="8"/>
        <v>0</v>
      </c>
      <c r="V11" s="64">
        <f t="shared" ref="V11:V20" si="13">V10+U11/1000</f>
        <v>0</v>
      </c>
      <c r="W11" s="64">
        <f t="shared" si="9"/>
        <v>2.5000000000000001E-2</v>
      </c>
      <c r="X11" s="72">
        <f t="shared" si="10"/>
        <v>1.2062440548382814E-2</v>
      </c>
      <c r="Y11" s="64">
        <f t="shared" si="11"/>
        <v>1.0805147849042467</v>
      </c>
      <c r="Z11" s="64">
        <f t="shared" si="12"/>
        <v>1.0805147849042467</v>
      </c>
      <c r="AB11" s="70">
        <f t="shared" si="5"/>
        <v>4.8</v>
      </c>
    </row>
    <row r="12" spans="1:28" s="40" customFormat="1" ht="20" customHeight="1">
      <c r="A12" s="35">
        <f t="shared" si="6"/>
        <v>7</v>
      </c>
      <c r="B12" s="24">
        <v>41421</v>
      </c>
      <c r="C12" s="25">
        <v>0.76666666666666661</v>
      </c>
      <c r="D12" s="26">
        <v>56</v>
      </c>
      <c r="E12" s="27">
        <v>42</v>
      </c>
      <c r="F12" s="36">
        <v>0</v>
      </c>
      <c r="G12" s="29">
        <v>7</v>
      </c>
      <c r="H12" s="37"/>
      <c r="I12" s="31">
        <v>1</v>
      </c>
      <c r="J12" s="31">
        <v>1</v>
      </c>
      <c r="K12" s="32">
        <v>0</v>
      </c>
      <c r="L12" s="27">
        <v>8</v>
      </c>
      <c r="M12" s="38"/>
      <c r="N12" s="39"/>
      <c r="O12" s="61">
        <f t="shared" si="3"/>
        <v>18.000000006286427</v>
      </c>
      <c r="P12" s="64">
        <f t="shared" si="7"/>
        <v>0.80000000016298145</v>
      </c>
      <c r="Q12" s="61">
        <f t="shared" si="0"/>
        <v>0</v>
      </c>
      <c r="R12" s="62">
        <f t="shared" si="1"/>
        <v>4140</v>
      </c>
      <c r="S12" s="63">
        <f t="shared" si="4"/>
        <v>0</v>
      </c>
      <c r="T12" s="73">
        <f t="shared" si="2"/>
        <v>93.589550774538665</v>
      </c>
      <c r="U12" s="61">
        <f t="shared" si="8"/>
        <v>0</v>
      </c>
      <c r="V12" s="64">
        <f t="shared" si="13"/>
        <v>0</v>
      </c>
      <c r="W12" s="64">
        <f t="shared" si="9"/>
        <v>3.2000000000000001E-2</v>
      </c>
      <c r="X12" s="72">
        <f t="shared" si="10"/>
        <v>1.3277840767520884E-2</v>
      </c>
      <c r="Y12" s="64">
        <f t="shared" si="11"/>
        <v>1.2036096394877167</v>
      </c>
      <c r="Z12" s="64">
        <f t="shared" si="12"/>
        <v>1.2036096394877167</v>
      </c>
      <c r="AB12" s="70">
        <f t="shared" si="5"/>
        <v>4.2</v>
      </c>
    </row>
    <row r="13" spans="1:28" s="40" customFormat="1" ht="20" customHeight="1">
      <c r="A13" s="35">
        <f t="shared" si="6"/>
        <v>8</v>
      </c>
      <c r="B13" s="24">
        <v>41421</v>
      </c>
      <c r="C13" s="25">
        <v>0.77708333333333324</v>
      </c>
      <c r="D13" s="26">
        <v>54</v>
      </c>
      <c r="E13" s="27">
        <v>40</v>
      </c>
      <c r="F13" s="36">
        <v>0</v>
      </c>
      <c r="G13" s="29">
        <v>17</v>
      </c>
      <c r="H13" s="37"/>
      <c r="I13" s="31">
        <v>1</v>
      </c>
      <c r="J13" s="31">
        <v>1</v>
      </c>
      <c r="K13" s="32">
        <v>0</v>
      </c>
      <c r="L13" s="27">
        <v>8</v>
      </c>
      <c r="M13" s="38"/>
      <c r="N13" s="39"/>
      <c r="O13" s="61">
        <f t="shared" si="3"/>
        <v>14.99999999650754</v>
      </c>
      <c r="P13" s="64">
        <f t="shared" si="7"/>
        <v>1.0500000001047738</v>
      </c>
      <c r="Q13" s="61">
        <f t="shared" si="0"/>
        <v>0</v>
      </c>
      <c r="R13" s="62">
        <f t="shared" si="1"/>
        <v>4140</v>
      </c>
      <c r="S13" s="63">
        <f t="shared" si="4"/>
        <v>0</v>
      </c>
      <c r="T13" s="73">
        <f t="shared" si="2"/>
        <v>93.589550774538665</v>
      </c>
      <c r="U13" s="61">
        <f t="shared" si="8"/>
        <v>0</v>
      </c>
      <c r="V13" s="64">
        <f t="shared" si="13"/>
        <v>0</v>
      </c>
      <c r="W13" s="64">
        <f t="shared" si="9"/>
        <v>4.9000000000000002E-2</v>
      </c>
      <c r="X13" s="72">
        <f t="shared" si="10"/>
        <v>1.3709603025119262E-2</v>
      </c>
      <c r="Y13" s="64">
        <f t="shared" si="11"/>
        <v>1.8105890614955484</v>
      </c>
      <c r="Z13" s="64">
        <f t="shared" si="12"/>
        <v>1.8105890614955484</v>
      </c>
      <c r="AB13" s="70">
        <f t="shared" si="5"/>
        <v>4</v>
      </c>
    </row>
    <row r="14" spans="1:28" s="40" customFormat="1" ht="20" customHeight="1">
      <c r="A14" s="35">
        <f t="shared" si="6"/>
        <v>9</v>
      </c>
      <c r="B14" s="24">
        <v>41421</v>
      </c>
      <c r="C14" s="25">
        <v>0.79305555555555562</v>
      </c>
      <c r="D14" s="26">
        <v>53</v>
      </c>
      <c r="E14" s="27">
        <v>40</v>
      </c>
      <c r="F14" s="36">
        <v>0</v>
      </c>
      <c r="G14" s="29">
        <v>24</v>
      </c>
      <c r="H14" s="37"/>
      <c r="I14" s="31">
        <v>1</v>
      </c>
      <c r="J14" s="31">
        <v>1</v>
      </c>
      <c r="K14" s="32">
        <v>0</v>
      </c>
      <c r="L14" s="27">
        <v>8</v>
      </c>
      <c r="M14" s="38"/>
      <c r="N14" s="39"/>
      <c r="O14" s="61">
        <f t="shared" si="3"/>
        <v>23.000000001629815</v>
      </c>
      <c r="P14" s="64">
        <f t="shared" si="7"/>
        <v>1.4333333334652707</v>
      </c>
      <c r="Q14" s="61">
        <f t="shared" si="0"/>
        <v>0</v>
      </c>
      <c r="R14" s="62">
        <f t="shared" si="1"/>
        <v>4140</v>
      </c>
      <c r="S14" s="63">
        <f t="shared" si="4"/>
        <v>0</v>
      </c>
      <c r="T14" s="73">
        <f>T15</f>
        <v>93.589550774538665</v>
      </c>
      <c r="U14" s="61">
        <f t="shared" si="8"/>
        <v>0</v>
      </c>
      <c r="V14" s="64">
        <f t="shared" si="13"/>
        <v>0</v>
      </c>
      <c r="W14" s="64">
        <f t="shared" si="9"/>
        <v>7.3000000000000009E-2</v>
      </c>
      <c r="X14" s="72">
        <f t="shared" si="10"/>
        <v>1.3709603025119262E-2</v>
      </c>
      <c r="Y14" s="64">
        <f t="shared" si="11"/>
        <v>2.7213876317728478</v>
      </c>
      <c r="Z14" s="64">
        <f t="shared" si="12"/>
        <v>2.7213876317728478</v>
      </c>
      <c r="AB14" s="70">
        <f t="shared" si="5"/>
        <v>4</v>
      </c>
    </row>
    <row r="15" spans="1:28" s="40" customFormat="1" ht="20" customHeight="1">
      <c r="A15" s="35">
        <f t="shared" si="6"/>
        <v>10</v>
      </c>
      <c r="B15" s="24">
        <v>41421</v>
      </c>
      <c r="C15" s="25">
        <v>0.80972222222222223</v>
      </c>
      <c r="D15" s="26">
        <v>52</v>
      </c>
      <c r="E15" s="27">
        <v>35</v>
      </c>
      <c r="F15" s="36">
        <v>870</v>
      </c>
      <c r="G15" s="29">
        <v>56</v>
      </c>
      <c r="H15" s="37"/>
      <c r="I15" s="31">
        <v>1</v>
      </c>
      <c r="J15" s="31">
        <v>1</v>
      </c>
      <c r="K15" s="32">
        <v>0</v>
      </c>
      <c r="L15" s="27">
        <v>8</v>
      </c>
      <c r="M15" s="38" t="s">
        <v>53</v>
      </c>
      <c r="N15" s="39" t="s">
        <v>54</v>
      </c>
      <c r="O15" s="61">
        <f t="shared" si="3"/>
        <v>23.999999994412065</v>
      </c>
      <c r="P15" s="64">
        <f t="shared" si="7"/>
        <v>1.8333333333721384</v>
      </c>
      <c r="Q15" s="61">
        <f t="shared" si="0"/>
        <v>851.14793594306047</v>
      </c>
      <c r="R15" s="62">
        <f t="shared" si="1"/>
        <v>4140</v>
      </c>
      <c r="S15" s="63">
        <f t="shared" si="4"/>
        <v>0</v>
      </c>
      <c r="T15" s="73">
        <v>93.589550774538665</v>
      </c>
      <c r="U15" s="61">
        <f t="shared" si="8"/>
        <v>796.58552967586843</v>
      </c>
      <c r="V15" s="64">
        <f t="shared" si="13"/>
        <v>0.79658552967586838</v>
      </c>
      <c r="W15" s="64">
        <f t="shared" si="9"/>
        <v>0.129</v>
      </c>
      <c r="X15" s="72">
        <f t="shared" si="10"/>
        <v>1.4851435660069186E-2</v>
      </c>
      <c r="Y15" s="64">
        <f t="shared" si="11"/>
        <v>4.1851850552562784</v>
      </c>
      <c r="Z15" s="64">
        <f t="shared" si="12"/>
        <v>4.9817705849321463</v>
      </c>
      <c r="AB15" s="70">
        <f t="shared" si="5"/>
        <v>3.5</v>
      </c>
    </row>
    <row r="16" spans="1:28" s="40" customFormat="1" ht="20" customHeight="1">
      <c r="A16" s="35">
        <f t="shared" si="6"/>
        <v>11</v>
      </c>
      <c r="B16" s="24">
        <v>41421</v>
      </c>
      <c r="C16" s="25">
        <v>0.84305555555555556</v>
      </c>
      <c r="D16" s="26">
        <v>52</v>
      </c>
      <c r="E16" s="27">
        <v>41</v>
      </c>
      <c r="F16" s="36">
        <v>1580</v>
      </c>
      <c r="G16" s="29">
        <v>13</v>
      </c>
      <c r="H16" s="37"/>
      <c r="I16" s="31">
        <v>1</v>
      </c>
      <c r="J16" s="31">
        <v>1</v>
      </c>
      <c r="K16" s="32">
        <v>0</v>
      </c>
      <c r="L16" s="27">
        <v>8</v>
      </c>
      <c r="M16" s="38" t="s">
        <v>55</v>
      </c>
      <c r="N16" s="39"/>
      <c r="O16" s="61">
        <f t="shared" si="3"/>
        <v>47.999999999301508</v>
      </c>
      <c r="P16" s="64">
        <f t="shared" si="7"/>
        <v>2.6333333333604969</v>
      </c>
      <c r="Q16" s="61">
        <f t="shared" si="0"/>
        <v>1545.7629181494663</v>
      </c>
      <c r="R16" s="62">
        <f t="shared" si="1"/>
        <v>4140</v>
      </c>
      <c r="S16" s="63">
        <f t="shared" si="4"/>
        <v>0</v>
      </c>
      <c r="T16" s="73">
        <v>97.038313322966928</v>
      </c>
      <c r="U16" s="61">
        <f t="shared" si="8"/>
        <v>1499.9822637441157</v>
      </c>
      <c r="V16" s="64">
        <f t="shared" si="13"/>
        <v>2.2965677934199844</v>
      </c>
      <c r="W16" s="64">
        <f t="shared" si="9"/>
        <v>0.14200000000000002</v>
      </c>
      <c r="X16" s="72">
        <f t="shared" si="10"/>
        <v>1.349199488413245E-2</v>
      </c>
      <c r="Y16" s="64">
        <f t="shared" si="11"/>
        <v>5.6764282787422005</v>
      </c>
      <c r="Z16" s="64">
        <f t="shared" si="12"/>
        <v>7.9729960721621849</v>
      </c>
      <c r="AB16" s="70">
        <f t="shared" si="5"/>
        <v>4.0999999999999996</v>
      </c>
    </row>
    <row r="17" spans="1:28" s="40" customFormat="1" ht="20" customHeight="1">
      <c r="A17" s="35">
        <f t="shared" si="6"/>
        <v>12</v>
      </c>
      <c r="B17" s="24">
        <v>41421</v>
      </c>
      <c r="C17" s="25">
        <v>0.8618055555555556</v>
      </c>
      <c r="D17" s="26">
        <v>51</v>
      </c>
      <c r="E17" s="27">
        <v>35</v>
      </c>
      <c r="F17" s="36">
        <v>1830</v>
      </c>
      <c r="G17" s="29">
        <v>7</v>
      </c>
      <c r="H17" s="37"/>
      <c r="I17" s="31">
        <v>1</v>
      </c>
      <c r="J17" s="31">
        <v>1</v>
      </c>
      <c r="K17" s="32">
        <v>0</v>
      </c>
      <c r="L17" s="27">
        <v>8</v>
      </c>
      <c r="M17" s="38" t="s">
        <v>56</v>
      </c>
      <c r="N17" s="39"/>
      <c r="O17" s="61">
        <f t="shared" si="3"/>
        <v>27.000000004190952</v>
      </c>
      <c r="P17" s="64">
        <f t="shared" si="7"/>
        <v>3.0833333334303461</v>
      </c>
      <c r="Q17" s="61">
        <f t="shared" si="0"/>
        <v>1790.3456583629893</v>
      </c>
      <c r="R17" s="62">
        <f t="shared" si="1"/>
        <v>4140</v>
      </c>
      <c r="S17" s="63">
        <f t="shared" si="4"/>
        <v>0</v>
      </c>
      <c r="T17" s="73">
        <v>97.543149152615996</v>
      </c>
      <c r="U17" s="61">
        <f t="shared" si="8"/>
        <v>1746.3595358843957</v>
      </c>
      <c r="V17" s="64">
        <f t="shared" si="13"/>
        <v>4.0429273293043799</v>
      </c>
      <c r="W17" s="64">
        <f t="shared" si="9"/>
        <v>0.14900000000000002</v>
      </c>
      <c r="X17" s="72">
        <f t="shared" si="10"/>
        <v>1.4851435660069186E-2</v>
      </c>
      <c r="Y17" s="64">
        <f t="shared" si="11"/>
        <v>5.0368762625734176</v>
      </c>
      <c r="Z17" s="64">
        <f t="shared" si="12"/>
        <v>9.0798035918777984</v>
      </c>
      <c r="AB17" s="70">
        <f t="shared" si="5"/>
        <v>3.5</v>
      </c>
    </row>
    <row r="18" spans="1:28" s="40" customFormat="1" ht="20" customHeight="1">
      <c r="A18" s="35">
        <f t="shared" si="6"/>
        <v>13</v>
      </c>
      <c r="B18" s="24">
        <v>41421</v>
      </c>
      <c r="C18" s="25">
        <v>0.88263888888888886</v>
      </c>
      <c r="D18" s="26">
        <v>49</v>
      </c>
      <c r="E18" s="27">
        <v>36</v>
      </c>
      <c r="F18" s="36">
        <v>1740</v>
      </c>
      <c r="G18" s="29">
        <v>10</v>
      </c>
      <c r="H18" s="37"/>
      <c r="I18" s="31">
        <v>1</v>
      </c>
      <c r="J18" s="31">
        <v>1</v>
      </c>
      <c r="K18" s="32">
        <v>0</v>
      </c>
      <c r="L18" s="27">
        <v>8</v>
      </c>
      <c r="M18" s="38" t="s">
        <v>57</v>
      </c>
      <c r="N18" s="39"/>
      <c r="O18" s="61">
        <f t="shared" si="3"/>
        <v>30.00000000349246</v>
      </c>
      <c r="P18" s="64">
        <f t="shared" si="7"/>
        <v>3.5833333334885538</v>
      </c>
      <c r="Q18" s="61">
        <f t="shared" si="0"/>
        <v>1702.2958718861209</v>
      </c>
      <c r="R18" s="62">
        <f t="shared" si="1"/>
        <v>4140</v>
      </c>
      <c r="S18" s="63">
        <f t="shared" si="4"/>
        <v>0</v>
      </c>
      <c r="T18" s="73">
        <v>97.674021452904796</v>
      </c>
      <c r="U18" s="61">
        <f t="shared" si="8"/>
        <v>1662.7008350979625</v>
      </c>
      <c r="V18" s="64">
        <f t="shared" si="13"/>
        <v>5.7056281644023423</v>
      </c>
      <c r="W18" s="64">
        <f t="shared" si="9"/>
        <v>0.15900000000000003</v>
      </c>
      <c r="X18" s="72">
        <f t="shared" si="10"/>
        <v>1.4615703575117383E-2</v>
      </c>
      <c r="Y18" s="64">
        <f t="shared" si="11"/>
        <v>5.5908475353320659</v>
      </c>
      <c r="Z18" s="64">
        <f t="shared" si="12"/>
        <v>11.296475699734408</v>
      </c>
      <c r="AB18" s="70">
        <f t="shared" si="5"/>
        <v>3.6</v>
      </c>
    </row>
    <row r="19" spans="1:28" s="40" customFormat="1" ht="20" customHeight="1">
      <c r="A19" s="35">
        <f t="shared" si="6"/>
        <v>14</v>
      </c>
      <c r="B19" s="24">
        <v>41421</v>
      </c>
      <c r="C19" s="25">
        <v>0.91319444444444453</v>
      </c>
      <c r="D19" s="26">
        <v>49</v>
      </c>
      <c r="E19" s="27">
        <v>36</v>
      </c>
      <c r="F19" s="36">
        <v>1720</v>
      </c>
      <c r="G19" s="29">
        <v>12</v>
      </c>
      <c r="H19" s="37"/>
      <c r="I19" s="31">
        <v>1</v>
      </c>
      <c r="J19" s="31">
        <v>1</v>
      </c>
      <c r="K19" s="32">
        <v>0</v>
      </c>
      <c r="L19" s="27">
        <v>8</v>
      </c>
      <c r="M19" s="38" t="s">
        <v>58</v>
      </c>
      <c r="N19" s="39"/>
      <c r="O19" s="61">
        <f t="shared" si="3"/>
        <v>43.999999996740371</v>
      </c>
      <c r="P19" s="64">
        <f t="shared" si="7"/>
        <v>4.3166666667675599</v>
      </c>
      <c r="Q19" s="61">
        <f t="shared" si="0"/>
        <v>1682.7292526690392</v>
      </c>
      <c r="R19" s="62">
        <f t="shared" si="1"/>
        <v>4140</v>
      </c>
      <c r="S19" s="63">
        <f t="shared" si="4"/>
        <v>0</v>
      </c>
      <c r="T19" s="73">
        <v>97.852060038240168</v>
      </c>
      <c r="U19" s="61">
        <f t="shared" si="8"/>
        <v>1646.5852386027382</v>
      </c>
      <c r="V19" s="64">
        <f t="shared" si="13"/>
        <v>7.3522134030050807</v>
      </c>
      <c r="W19" s="64">
        <f t="shared" si="9"/>
        <v>0.17100000000000004</v>
      </c>
      <c r="X19" s="72">
        <f t="shared" si="10"/>
        <v>1.4615703575117383E-2</v>
      </c>
      <c r="Y19" s="64">
        <f t="shared" si="11"/>
        <v>6.0148407684808252</v>
      </c>
      <c r="Z19" s="64">
        <f t="shared" si="12"/>
        <v>13.367054171485906</v>
      </c>
      <c r="AB19" s="70">
        <f t="shared" si="5"/>
        <v>3.6</v>
      </c>
    </row>
    <row r="20" spans="1:28" s="40" customFormat="1" ht="20" customHeight="1">
      <c r="A20" s="35">
        <f t="shared" si="6"/>
        <v>15</v>
      </c>
      <c r="B20" s="24">
        <v>41421</v>
      </c>
      <c r="C20" s="25">
        <v>0.94930555555555562</v>
      </c>
      <c r="D20" s="26">
        <v>49</v>
      </c>
      <c r="E20" s="27">
        <v>38</v>
      </c>
      <c r="F20" s="36">
        <v>1760</v>
      </c>
      <c r="G20" s="29">
        <v>8</v>
      </c>
      <c r="H20" s="37"/>
      <c r="I20" s="31">
        <v>1</v>
      </c>
      <c r="J20" s="31">
        <v>1</v>
      </c>
      <c r="K20" s="32">
        <v>0</v>
      </c>
      <c r="L20" s="27">
        <v>8</v>
      </c>
      <c r="M20" s="38" t="s">
        <v>59</v>
      </c>
      <c r="N20" s="39"/>
      <c r="O20" s="61">
        <f t="shared" si="3"/>
        <v>52.000000001862645</v>
      </c>
      <c r="P20" s="64">
        <f t="shared" si="7"/>
        <v>5.1833333334652707</v>
      </c>
      <c r="Q20" s="61">
        <f t="shared" si="0"/>
        <v>1721.8624911032027</v>
      </c>
      <c r="R20" s="62">
        <f t="shared" si="1"/>
        <v>4140</v>
      </c>
      <c r="S20" s="63">
        <f t="shared" si="4"/>
        <v>0</v>
      </c>
      <c r="T20" s="73">
        <v>98.224810702793192</v>
      </c>
      <c r="U20" s="61">
        <f t="shared" si="8"/>
        <v>1691.2961724485201</v>
      </c>
      <c r="V20" s="64">
        <f t="shared" si="13"/>
        <v>9.0435095754536015</v>
      </c>
      <c r="W20" s="64">
        <f t="shared" si="9"/>
        <v>0.17900000000000005</v>
      </c>
      <c r="X20" s="72">
        <f t="shared" si="10"/>
        <v>1.4155405114219644E-2</v>
      </c>
      <c r="Y20" s="64">
        <f t="shared" si="11"/>
        <v>6.6789858038288994</v>
      </c>
      <c r="Z20" s="64">
        <f t="shared" si="12"/>
        <v>15.722495379282501</v>
      </c>
      <c r="AB20" s="70">
        <f t="shared" si="5"/>
        <v>3.8</v>
      </c>
    </row>
    <row r="21" spans="1:28" s="40" customFormat="1" ht="20" customHeight="1">
      <c r="A21" s="35">
        <f t="shared" si="6"/>
        <v>16</v>
      </c>
      <c r="B21" s="24">
        <v>41421</v>
      </c>
      <c r="C21" s="25">
        <v>0.98333333333333339</v>
      </c>
      <c r="D21" s="26">
        <v>48</v>
      </c>
      <c r="E21" s="27">
        <v>38</v>
      </c>
      <c r="F21" s="36">
        <v>1820</v>
      </c>
      <c r="G21" s="29">
        <v>7</v>
      </c>
      <c r="H21" s="37"/>
      <c r="I21" s="31">
        <v>1</v>
      </c>
      <c r="J21" s="31">
        <v>1</v>
      </c>
      <c r="K21" s="32">
        <v>0</v>
      </c>
      <c r="L21" s="27">
        <v>8</v>
      </c>
      <c r="M21" s="38" t="s">
        <v>60</v>
      </c>
      <c r="N21" s="39"/>
      <c r="O21" s="61">
        <f t="shared" ref="O21:O27" si="14">((B21 +C21) - (B20 + C20)) * 24 * 60</f>
        <v>48.999999992083758</v>
      </c>
      <c r="P21" s="64">
        <f t="shared" ref="P21:P27" si="15">P20+O21/60</f>
        <v>6</v>
      </c>
      <c r="Q21" s="61">
        <f t="shared" ref="Q21:Q27" si="16">F21*$F$2/1000*273/(273+L21)</f>
        <v>1780.5623487544485</v>
      </c>
      <c r="R21" s="62">
        <f t="shared" ref="R21:R27" si="17">$N$2-K21</f>
        <v>4140</v>
      </c>
      <c r="S21" s="63">
        <f t="shared" ref="S21:S27" si="18">IF(I21=J21,0,R21*(J21-I21))*273/(273+L21)</f>
        <v>0</v>
      </c>
      <c r="T21" s="73">
        <v>98.238092469867851</v>
      </c>
      <c r="U21" s="61">
        <f t="shared" ref="U21:U27" si="19">(S21+Q21)*T21/100</f>
        <v>1749.190486653046</v>
      </c>
      <c r="V21" s="64">
        <f t="shared" ref="V21:V27" si="20">V20+U21/1000</f>
        <v>10.792700062106647</v>
      </c>
      <c r="W21" s="64">
        <f t="shared" ref="W21:W27" si="21">W20+(G21+K21)/1000</f>
        <v>0.18600000000000005</v>
      </c>
      <c r="X21" s="72">
        <f t="shared" si="10"/>
        <v>1.4155405114219644E-2</v>
      </c>
      <c r="Y21" s="64">
        <f t="shared" si="11"/>
        <v>6.9233103387175481</v>
      </c>
      <c r="Z21" s="64">
        <f t="shared" ref="Z21:Z27" si="22">V21+Y21</f>
        <v>17.716010400824196</v>
      </c>
      <c r="AB21" s="70">
        <f t="shared" si="5"/>
        <v>3.8</v>
      </c>
    </row>
    <row r="22" spans="1:28" ht="20" customHeight="1">
      <c r="A22" s="35">
        <f t="shared" si="6"/>
        <v>17</v>
      </c>
      <c r="B22" s="24">
        <v>41422</v>
      </c>
      <c r="C22" s="25">
        <v>2.9166666666666664E-2</v>
      </c>
      <c r="D22" s="26">
        <v>49</v>
      </c>
      <c r="E22" s="27">
        <v>43</v>
      </c>
      <c r="F22" s="36">
        <v>1120</v>
      </c>
      <c r="G22" s="29">
        <v>12</v>
      </c>
      <c r="H22" s="37"/>
      <c r="I22" s="31">
        <v>1</v>
      </c>
      <c r="J22" s="31">
        <v>1</v>
      </c>
      <c r="K22" s="32">
        <v>0</v>
      </c>
      <c r="L22" s="27">
        <v>8</v>
      </c>
      <c r="M22" s="38"/>
      <c r="N22" s="39"/>
      <c r="O22" s="61">
        <f t="shared" si="14"/>
        <v>66.000000005587935</v>
      </c>
      <c r="P22" s="64">
        <f t="shared" si="15"/>
        <v>7.1000000000931323</v>
      </c>
      <c r="Q22" s="61">
        <f t="shared" si="16"/>
        <v>1095.7306761565835</v>
      </c>
      <c r="R22" s="62">
        <f t="shared" si="17"/>
        <v>4140</v>
      </c>
      <c r="S22" s="63">
        <f t="shared" si="18"/>
        <v>0</v>
      </c>
      <c r="T22" s="73">
        <f t="shared" ref="T22:T34" si="23">IF(M22="", T21, "-")</f>
        <v>98.238092469867851</v>
      </c>
      <c r="U22" s="61">
        <f t="shared" si="19"/>
        <v>1076.4249148634126</v>
      </c>
      <c r="V22" s="64">
        <f t="shared" si="20"/>
        <v>11.86912497697006</v>
      </c>
      <c r="W22" s="64">
        <f t="shared" si="21"/>
        <v>0.19800000000000006</v>
      </c>
      <c r="X22" s="72">
        <f t="shared" si="10"/>
        <v>1.3067085850661136E-2</v>
      </c>
      <c r="Y22" s="64">
        <f t="shared" si="11"/>
        <v>8.360547234534458</v>
      </c>
      <c r="Z22" s="64">
        <f t="shared" si="22"/>
        <v>20.229672211504518</v>
      </c>
      <c r="AB22" s="70">
        <f t="shared" si="5"/>
        <v>4.3</v>
      </c>
    </row>
    <row r="23" spans="1:28" ht="20" customHeight="1">
      <c r="A23" s="35">
        <f t="shared" si="6"/>
        <v>18</v>
      </c>
      <c r="B23" s="24">
        <v>41422</v>
      </c>
      <c r="C23" s="25">
        <v>5.1388888888888894E-2</v>
      </c>
      <c r="D23" s="26">
        <v>48</v>
      </c>
      <c r="E23" s="27">
        <v>41</v>
      </c>
      <c r="F23" s="36">
        <v>1240</v>
      </c>
      <c r="G23" s="29">
        <v>3</v>
      </c>
      <c r="H23" s="37"/>
      <c r="I23" s="31">
        <v>1</v>
      </c>
      <c r="J23" s="31">
        <v>1</v>
      </c>
      <c r="K23" s="32">
        <v>0</v>
      </c>
      <c r="L23" s="27">
        <v>8</v>
      </c>
      <c r="M23" s="38"/>
      <c r="N23" s="39"/>
      <c r="O23" s="61">
        <f t="shared" si="14"/>
        <v>31.999999999534339</v>
      </c>
      <c r="P23" s="64">
        <f t="shared" si="15"/>
        <v>7.6333333334187046</v>
      </c>
      <c r="Q23" s="61">
        <f t="shared" si="16"/>
        <v>1213.1303914590749</v>
      </c>
      <c r="R23" s="62">
        <f t="shared" si="17"/>
        <v>4140</v>
      </c>
      <c r="S23" s="63">
        <f t="shared" si="18"/>
        <v>0</v>
      </c>
      <c r="T23" s="73">
        <f t="shared" si="23"/>
        <v>98.238092469867851</v>
      </c>
      <c r="U23" s="61">
        <f t="shared" si="19"/>
        <v>1191.7561557416359</v>
      </c>
      <c r="V23" s="64">
        <f t="shared" si="20"/>
        <v>13.060881132711696</v>
      </c>
      <c r="W23" s="64">
        <f t="shared" si="21"/>
        <v>0.20100000000000007</v>
      </c>
      <c r="X23" s="72">
        <f t="shared" si="10"/>
        <v>1.349199488413245E-2</v>
      </c>
      <c r="Y23" s="64">
        <f t="shared" si="11"/>
        <v>8.0401201049168449</v>
      </c>
      <c r="Z23" s="64">
        <f t="shared" si="22"/>
        <v>21.101001237628541</v>
      </c>
      <c r="AB23" s="70">
        <f t="shared" si="5"/>
        <v>4.0999999999999996</v>
      </c>
    </row>
    <row r="24" spans="1:28" ht="20" customHeight="1">
      <c r="A24" s="35">
        <f t="shared" si="6"/>
        <v>19</v>
      </c>
      <c r="B24" s="24">
        <v>41422</v>
      </c>
      <c r="C24" s="25">
        <v>8.8888888888888892E-2</v>
      </c>
      <c r="D24" s="26">
        <v>47</v>
      </c>
      <c r="E24" s="27">
        <v>43</v>
      </c>
      <c r="F24" s="36">
        <v>740</v>
      </c>
      <c r="G24" s="29">
        <v>5</v>
      </c>
      <c r="H24" s="37"/>
      <c r="I24" s="31">
        <v>1</v>
      </c>
      <c r="J24" s="31">
        <v>1</v>
      </c>
      <c r="K24" s="32">
        <v>0</v>
      </c>
      <c r="L24" s="27">
        <v>8</v>
      </c>
      <c r="M24" s="38"/>
      <c r="N24" s="39"/>
      <c r="O24" s="61">
        <f t="shared" si="14"/>
        <v>53.999999997904524</v>
      </c>
      <c r="P24" s="64">
        <f t="shared" si="15"/>
        <v>8.53333333338378</v>
      </c>
      <c r="Q24" s="61">
        <f t="shared" si="16"/>
        <v>723.96491103202845</v>
      </c>
      <c r="R24" s="62">
        <f t="shared" si="17"/>
        <v>4140</v>
      </c>
      <c r="S24" s="63">
        <f t="shared" si="18"/>
        <v>0</v>
      </c>
      <c r="T24" s="73">
        <f t="shared" si="23"/>
        <v>98.238092469867851</v>
      </c>
      <c r="U24" s="61">
        <f t="shared" si="19"/>
        <v>711.20931874904068</v>
      </c>
      <c r="V24" s="64">
        <f t="shared" si="20"/>
        <v>13.772090451460738</v>
      </c>
      <c r="W24" s="64">
        <f t="shared" si="21"/>
        <v>0.20600000000000007</v>
      </c>
      <c r="X24" s="72">
        <f t="shared" si="10"/>
        <v>1.3067085850661136E-2</v>
      </c>
      <c r="Y24" s="64">
        <f t="shared" si="11"/>
        <v>8.668641177658051</v>
      </c>
      <c r="Z24" s="64">
        <f t="shared" si="22"/>
        <v>22.440731629118787</v>
      </c>
      <c r="AB24" s="70">
        <f t="shared" si="5"/>
        <v>4.3</v>
      </c>
    </row>
    <row r="25" spans="1:28" ht="20" customHeight="1">
      <c r="A25" s="35">
        <f t="shared" si="6"/>
        <v>20</v>
      </c>
      <c r="B25" s="24">
        <v>41422</v>
      </c>
      <c r="C25" s="25">
        <v>0.13263888888888889</v>
      </c>
      <c r="D25" s="26">
        <v>45</v>
      </c>
      <c r="E25" s="27">
        <v>35</v>
      </c>
      <c r="F25" s="36">
        <v>1380</v>
      </c>
      <c r="G25" s="29">
        <v>25</v>
      </c>
      <c r="H25" s="37"/>
      <c r="I25" s="31">
        <v>1</v>
      </c>
      <c r="J25" s="31">
        <v>1</v>
      </c>
      <c r="K25" s="32">
        <v>0</v>
      </c>
      <c r="L25" s="27">
        <v>8</v>
      </c>
      <c r="M25" s="38" t="s">
        <v>61</v>
      </c>
      <c r="N25" s="39"/>
      <c r="O25" s="61">
        <f t="shared" si="14"/>
        <v>63.000000006286427</v>
      </c>
      <c r="P25" s="64">
        <f t="shared" si="15"/>
        <v>9.5833333334885538</v>
      </c>
      <c r="Q25" s="61">
        <f t="shared" si="16"/>
        <v>1350.0967259786478</v>
      </c>
      <c r="R25" s="62">
        <f t="shared" si="17"/>
        <v>4140</v>
      </c>
      <c r="S25" s="63">
        <f t="shared" si="18"/>
        <v>0</v>
      </c>
      <c r="T25" s="73">
        <v>98.400258785927065</v>
      </c>
      <c r="U25" s="61">
        <f t="shared" si="19"/>
        <v>1328.4986722233182</v>
      </c>
      <c r="V25" s="64">
        <f t="shared" si="20"/>
        <v>15.100589123684056</v>
      </c>
      <c r="W25" s="64">
        <f t="shared" si="21"/>
        <v>0.23100000000000007</v>
      </c>
      <c r="X25" s="72">
        <f t="shared" si="10"/>
        <v>1.4851435660069186E-2</v>
      </c>
      <c r="Y25" s="64">
        <f t="shared" si="11"/>
        <v>7.8885891005830322</v>
      </c>
      <c r="Z25" s="64">
        <f t="shared" si="22"/>
        <v>22.989178224267089</v>
      </c>
      <c r="AB25" s="70">
        <f t="shared" si="5"/>
        <v>3.5</v>
      </c>
    </row>
    <row r="26" spans="1:28" ht="20" customHeight="1">
      <c r="A26" s="35">
        <f t="shared" si="6"/>
        <v>21</v>
      </c>
      <c r="B26" s="24">
        <v>41422</v>
      </c>
      <c r="C26" s="25">
        <v>0.16180555555555556</v>
      </c>
      <c r="D26" s="26">
        <v>36</v>
      </c>
      <c r="E26" s="27">
        <v>32</v>
      </c>
      <c r="F26" s="36">
        <v>560</v>
      </c>
      <c r="G26" s="29">
        <v>10</v>
      </c>
      <c r="H26" s="37"/>
      <c r="I26" s="31">
        <v>1</v>
      </c>
      <c r="J26" s="31">
        <v>1</v>
      </c>
      <c r="K26" s="32">
        <v>0</v>
      </c>
      <c r="L26" s="27">
        <v>8</v>
      </c>
      <c r="M26" s="38"/>
      <c r="N26" s="39" t="s">
        <v>62</v>
      </c>
      <c r="O26" s="61">
        <f t="shared" si="14"/>
        <v>42.000000000698492</v>
      </c>
      <c r="P26" s="64">
        <f t="shared" si="15"/>
        <v>10.283333333500195</v>
      </c>
      <c r="Q26" s="61">
        <f t="shared" si="16"/>
        <v>547.86533807829176</v>
      </c>
      <c r="R26" s="62">
        <f t="shared" si="17"/>
        <v>4140</v>
      </c>
      <c r="S26" s="63">
        <f t="shared" si="18"/>
        <v>0</v>
      </c>
      <c r="T26" s="73">
        <f t="shared" si="23"/>
        <v>98.400258785927065</v>
      </c>
      <c r="U26" s="61">
        <f t="shared" si="19"/>
        <v>539.10091046743332</v>
      </c>
      <c r="V26" s="64">
        <f t="shared" si="20"/>
        <v>15.639690034151489</v>
      </c>
      <c r="W26" s="64">
        <f t="shared" si="21"/>
        <v>0.24100000000000008</v>
      </c>
      <c r="X26" s="72">
        <f t="shared" si="10"/>
        <v>1.5581690483983997E-2</v>
      </c>
      <c r="Y26" s="64">
        <f t="shared" si="11"/>
        <v>7.579936988602622</v>
      </c>
      <c r="Z26" s="64">
        <f t="shared" si="22"/>
        <v>23.219627022754111</v>
      </c>
      <c r="AB26" s="70">
        <f t="shared" si="5"/>
        <v>3.2</v>
      </c>
    </row>
    <row r="27" spans="1:28" ht="20" customHeight="1">
      <c r="A27" s="35">
        <f t="shared" si="6"/>
        <v>22</v>
      </c>
      <c r="B27" s="24">
        <v>41422</v>
      </c>
      <c r="C27" s="25">
        <v>0.1986111111111111</v>
      </c>
      <c r="D27" s="26">
        <v>32</v>
      </c>
      <c r="E27" s="27">
        <v>26</v>
      </c>
      <c r="F27" s="36">
        <v>880</v>
      </c>
      <c r="G27" s="29">
        <v>26</v>
      </c>
      <c r="H27" s="37"/>
      <c r="I27" s="31">
        <v>1</v>
      </c>
      <c r="J27" s="31">
        <v>1</v>
      </c>
      <c r="K27" s="32">
        <v>0</v>
      </c>
      <c r="L27" s="27">
        <v>8</v>
      </c>
      <c r="M27" s="38" t="s">
        <v>63</v>
      </c>
      <c r="N27" s="39" t="s">
        <v>64</v>
      </c>
      <c r="O27" s="61">
        <f t="shared" si="14"/>
        <v>52.999999994644895</v>
      </c>
      <c r="P27" s="64">
        <f t="shared" si="15"/>
        <v>11.166666666744277</v>
      </c>
      <c r="Q27" s="61">
        <f t="shared" si="16"/>
        <v>860.93124555160136</v>
      </c>
      <c r="R27" s="62">
        <f t="shared" si="17"/>
        <v>4140</v>
      </c>
      <c r="S27" s="63">
        <f t="shared" si="18"/>
        <v>0</v>
      </c>
      <c r="T27" s="73">
        <f>T28</f>
        <v>98.398839486411887</v>
      </c>
      <c r="U27" s="61">
        <f t="shared" si="19"/>
        <v>847.14635439868687</v>
      </c>
      <c r="V27" s="64">
        <f t="shared" si="20"/>
        <v>16.486836388550177</v>
      </c>
      <c r="W27" s="64">
        <f t="shared" si="21"/>
        <v>0.26700000000000007</v>
      </c>
      <c r="X27" s="72">
        <f t="shared" si="10"/>
        <v>1.7151687032594114E-2</v>
      </c>
      <c r="Y27" s="64">
        <f t="shared" si="11"/>
        <v>6.8510964316157903</v>
      </c>
      <c r="Z27" s="64">
        <f t="shared" si="22"/>
        <v>23.337932820165967</v>
      </c>
      <c r="AB27" s="70">
        <f t="shared" si="5"/>
        <v>2.6</v>
      </c>
    </row>
    <row r="28" spans="1:28" ht="20" customHeight="1">
      <c r="A28" s="35">
        <f t="shared" si="6"/>
        <v>23</v>
      </c>
      <c r="B28" s="24">
        <v>41422</v>
      </c>
      <c r="C28" s="25">
        <v>0.24513888888888888</v>
      </c>
      <c r="D28" s="26">
        <v>26</v>
      </c>
      <c r="E28" s="27">
        <v>21</v>
      </c>
      <c r="F28" s="36">
        <v>1140</v>
      </c>
      <c r="G28" s="29">
        <v>20</v>
      </c>
      <c r="H28" s="37"/>
      <c r="I28" s="31">
        <v>1</v>
      </c>
      <c r="J28" s="31">
        <v>1</v>
      </c>
      <c r="K28" s="32">
        <v>0</v>
      </c>
      <c r="L28" s="27">
        <v>8</v>
      </c>
      <c r="M28" s="38"/>
      <c r="N28" s="39"/>
      <c r="O28" s="61">
        <f t="shared" ref="O28:O34" si="24">((B28 +C28) - (B27 + C27)) * 24 * 60</f>
        <v>66.999999998370185</v>
      </c>
      <c r="P28" s="64">
        <f t="shared" ref="P28:P34" si="25">P27+O28/60</f>
        <v>12.28333333338378</v>
      </c>
      <c r="Q28" s="61">
        <f t="shared" ref="Q28:Q34" si="26">F28*$F$2/1000*273/(273+L28)</f>
        <v>1115.2972953736653</v>
      </c>
      <c r="R28" s="62">
        <f t="shared" ref="R28:R34" si="27">$N$2-K28</f>
        <v>4140</v>
      </c>
      <c r="S28" s="63">
        <f t="shared" ref="S28:S34" si="28">IF(I28=J28,0,R28*(J28-I28))*273/(273+L28)</f>
        <v>0</v>
      </c>
      <c r="T28" s="73">
        <f>T29</f>
        <v>98.398839486411887</v>
      </c>
      <c r="U28" s="61">
        <f t="shared" ref="U28:U34" si="29">(S28+Q28)*T28/100</f>
        <v>1097.439595471026</v>
      </c>
      <c r="V28" s="64">
        <f t="shared" ref="V28:V34" si="30">V27+U28/1000</f>
        <v>17.584275984021204</v>
      </c>
      <c r="W28" s="64">
        <f t="shared" ref="W28:W34" si="31">W27+(G28+K28)/1000</f>
        <v>0.28700000000000009</v>
      </c>
      <c r="X28" s="72">
        <f t="shared" ref="X28:X34" si="32">X$2/1000*EXP(-0.016*E28)</f>
        <v>1.8580200751217489E-2</v>
      </c>
      <c r="Y28" s="64">
        <f t="shared" ref="Y28:Y34" si="33">(W28-(X28-X27))*(E28+1)*1*273/(273+L28)*T28/100</f>
        <v>6.0059792334529023</v>
      </c>
      <c r="Z28" s="64">
        <f t="shared" ref="Z28:Z34" si="34">V28+Y28</f>
        <v>23.590255217474105</v>
      </c>
      <c r="AB28" s="70">
        <f t="shared" ref="AB28:AB34" si="35">E28/10</f>
        <v>2.1</v>
      </c>
    </row>
    <row r="29" spans="1:28" ht="20" customHeight="1">
      <c r="A29" s="35">
        <f t="shared" si="6"/>
        <v>24</v>
      </c>
      <c r="B29" s="24">
        <v>41422</v>
      </c>
      <c r="C29" s="25">
        <v>0.27708333333333335</v>
      </c>
      <c r="D29" s="26">
        <v>21</v>
      </c>
      <c r="E29" s="27">
        <v>15</v>
      </c>
      <c r="F29" s="36">
        <v>1520</v>
      </c>
      <c r="G29" s="29">
        <v>20</v>
      </c>
      <c r="H29" s="37"/>
      <c r="I29" s="31">
        <v>1</v>
      </c>
      <c r="J29" s="31">
        <v>1</v>
      </c>
      <c r="K29" s="32">
        <v>0</v>
      </c>
      <c r="L29" s="27">
        <v>8</v>
      </c>
      <c r="M29" s="38" t="s">
        <v>65</v>
      </c>
      <c r="N29" s="39"/>
      <c r="O29" s="61">
        <f t="shared" si="24"/>
        <v>46.000000003259629</v>
      </c>
      <c r="P29" s="64">
        <f t="shared" si="25"/>
        <v>13.050000000104774</v>
      </c>
      <c r="Q29" s="61">
        <f t="shared" si="26"/>
        <v>1487.0630604982207</v>
      </c>
      <c r="R29" s="62">
        <f t="shared" si="27"/>
        <v>4140</v>
      </c>
      <c r="S29" s="63">
        <f t="shared" si="28"/>
        <v>0</v>
      </c>
      <c r="T29" s="73">
        <v>98.398839486411887</v>
      </c>
      <c r="U29" s="61">
        <f t="shared" si="29"/>
        <v>1463.2527939613681</v>
      </c>
      <c r="V29" s="64">
        <f t="shared" si="30"/>
        <v>19.047528777982571</v>
      </c>
      <c r="W29" s="64">
        <f t="shared" si="31"/>
        <v>0.30700000000000011</v>
      </c>
      <c r="X29" s="72">
        <f t="shared" si="32"/>
        <v>2.045232438773039E-2</v>
      </c>
      <c r="Y29" s="64">
        <f t="shared" si="33"/>
        <v>4.6671114577365964</v>
      </c>
      <c r="Z29" s="64">
        <f t="shared" si="34"/>
        <v>23.714640235719166</v>
      </c>
      <c r="AB29" s="70">
        <f t="shared" si="35"/>
        <v>1.5</v>
      </c>
    </row>
    <row r="30" spans="1:28" ht="20" customHeight="1">
      <c r="A30" s="35">
        <f t="shared" si="6"/>
        <v>25</v>
      </c>
      <c r="B30" s="24">
        <v>41422</v>
      </c>
      <c r="C30" s="25">
        <v>0.28055555555555556</v>
      </c>
      <c r="D30" s="26">
        <v>15</v>
      </c>
      <c r="E30" s="27">
        <v>9</v>
      </c>
      <c r="F30" s="36">
        <v>1500</v>
      </c>
      <c r="G30" s="29">
        <v>36</v>
      </c>
      <c r="H30" s="37"/>
      <c r="I30" s="31">
        <v>1</v>
      </c>
      <c r="J30" s="31">
        <v>1</v>
      </c>
      <c r="K30" s="32">
        <v>0</v>
      </c>
      <c r="L30" s="27">
        <v>8</v>
      </c>
      <c r="M30" s="38"/>
      <c r="N30" s="39"/>
      <c r="O30" s="61">
        <f t="shared" si="24"/>
        <v>4.9999999953433871</v>
      </c>
      <c r="P30" s="64">
        <f t="shared" si="25"/>
        <v>13.133333333360497</v>
      </c>
      <c r="Q30" s="61">
        <f t="shared" si="26"/>
        <v>1467.4964412811387</v>
      </c>
      <c r="R30" s="62">
        <f t="shared" si="27"/>
        <v>4140</v>
      </c>
      <c r="S30" s="63">
        <f t="shared" si="28"/>
        <v>0</v>
      </c>
      <c r="T30" s="73">
        <f t="shared" si="23"/>
        <v>98.398839486411887</v>
      </c>
      <c r="U30" s="61">
        <f t="shared" si="29"/>
        <v>1443.9994677250343</v>
      </c>
      <c r="V30" s="64">
        <f t="shared" si="30"/>
        <v>20.491528245707606</v>
      </c>
      <c r="W30" s="64">
        <f t="shared" si="31"/>
        <v>0.34300000000000008</v>
      </c>
      <c r="X30" s="72">
        <f t="shared" si="32"/>
        <v>2.251308144953933E-2</v>
      </c>
      <c r="Y30" s="64">
        <f t="shared" si="33"/>
        <v>3.2592921901974461</v>
      </c>
      <c r="Z30" s="64">
        <f t="shared" si="34"/>
        <v>23.750820435905052</v>
      </c>
      <c r="AB30" s="70">
        <f t="shared" si="35"/>
        <v>0.9</v>
      </c>
    </row>
    <row r="31" spans="1:28" ht="20" customHeight="1">
      <c r="A31" s="35">
        <f t="shared" si="6"/>
        <v>26</v>
      </c>
      <c r="B31" s="24">
        <v>41422</v>
      </c>
      <c r="C31" s="25">
        <v>0.31041666666666667</v>
      </c>
      <c r="D31" s="26">
        <v>10</v>
      </c>
      <c r="E31" s="27">
        <v>6</v>
      </c>
      <c r="F31" s="36">
        <v>1140</v>
      </c>
      <c r="G31" s="29">
        <v>30</v>
      </c>
      <c r="H31" s="37"/>
      <c r="I31" s="31">
        <v>1</v>
      </c>
      <c r="J31" s="31">
        <v>1</v>
      </c>
      <c r="K31" s="32">
        <v>0</v>
      </c>
      <c r="L31" s="27">
        <v>8</v>
      </c>
      <c r="M31" s="38" t="s">
        <v>66</v>
      </c>
      <c r="N31" s="39"/>
      <c r="O31" s="61">
        <f t="shared" si="24"/>
        <v>43.000000003958121</v>
      </c>
      <c r="P31" s="64">
        <f t="shared" si="25"/>
        <v>13.850000000093132</v>
      </c>
      <c r="Q31" s="61">
        <f t="shared" si="26"/>
        <v>1115.2972953736653</v>
      </c>
      <c r="R31" s="62">
        <f t="shared" si="27"/>
        <v>4140</v>
      </c>
      <c r="S31" s="63">
        <f t="shared" si="28"/>
        <v>0</v>
      </c>
      <c r="T31" s="73">
        <v>98.389565984323056</v>
      </c>
      <c r="U31" s="61">
        <f t="shared" si="29"/>
        <v>1097.3361683530429</v>
      </c>
      <c r="V31" s="64">
        <f t="shared" si="30"/>
        <v>21.588864414060648</v>
      </c>
      <c r="W31" s="64">
        <f t="shared" si="31"/>
        <v>0.37300000000000011</v>
      </c>
      <c r="X31" s="72">
        <f t="shared" si="32"/>
        <v>2.3620064417786361E-2</v>
      </c>
      <c r="Y31" s="64">
        <f t="shared" si="33"/>
        <v>2.4884071224482467</v>
      </c>
      <c r="Z31" s="64">
        <f t="shared" si="34"/>
        <v>24.077271536508896</v>
      </c>
      <c r="AB31" s="70">
        <f t="shared" si="35"/>
        <v>0.6</v>
      </c>
    </row>
    <row r="32" spans="1:28" ht="20" customHeight="1">
      <c r="A32" s="35">
        <f t="shared" si="6"/>
        <v>27</v>
      </c>
      <c r="B32" s="24">
        <v>41422</v>
      </c>
      <c r="C32" s="25">
        <v>0.33749999999999997</v>
      </c>
      <c r="D32" s="26">
        <v>6</v>
      </c>
      <c r="E32" s="27">
        <v>3</v>
      </c>
      <c r="F32" s="36">
        <v>1100</v>
      </c>
      <c r="G32" s="29">
        <v>17</v>
      </c>
      <c r="H32" s="37"/>
      <c r="I32" s="31">
        <v>1</v>
      </c>
      <c r="J32" s="31">
        <v>1</v>
      </c>
      <c r="K32" s="32">
        <v>0</v>
      </c>
      <c r="L32" s="27">
        <v>8</v>
      </c>
      <c r="M32" s="38" t="s">
        <v>67</v>
      </c>
      <c r="N32" s="39"/>
      <c r="O32" s="61">
        <f t="shared" si="24"/>
        <v>39.000000001396984</v>
      </c>
      <c r="P32" s="64">
        <f t="shared" si="25"/>
        <v>14.500000000116415</v>
      </c>
      <c r="Q32" s="61">
        <f t="shared" si="26"/>
        <v>1076.164056939502</v>
      </c>
      <c r="R32" s="62">
        <f t="shared" si="27"/>
        <v>4140</v>
      </c>
      <c r="S32" s="63">
        <f t="shared" si="28"/>
        <v>0</v>
      </c>
      <c r="T32" s="73">
        <v>98.302033153904233</v>
      </c>
      <c r="U32" s="61">
        <f t="shared" si="29"/>
        <v>1057.89114804307</v>
      </c>
      <c r="V32" s="64">
        <f t="shared" si="30"/>
        <v>22.646755562103717</v>
      </c>
      <c r="W32" s="64">
        <f t="shared" si="31"/>
        <v>0.39000000000000012</v>
      </c>
      <c r="X32" s="72">
        <f t="shared" si="32"/>
        <v>2.4781478464015121E-2</v>
      </c>
      <c r="Y32" s="64">
        <f t="shared" si="33"/>
        <v>1.4854162610745838</v>
      </c>
      <c r="Z32" s="64">
        <f t="shared" si="34"/>
        <v>24.1321718231783</v>
      </c>
      <c r="AB32" s="70">
        <f t="shared" si="35"/>
        <v>0.3</v>
      </c>
    </row>
    <row r="33" spans="1:28" ht="20" customHeight="1">
      <c r="A33" s="35">
        <f t="shared" si="6"/>
        <v>28</v>
      </c>
      <c r="B33" s="24">
        <v>41422</v>
      </c>
      <c r="C33" s="25">
        <v>0.3527777777777778</v>
      </c>
      <c r="D33" s="26">
        <v>3</v>
      </c>
      <c r="E33" s="27">
        <v>0</v>
      </c>
      <c r="F33" s="36">
        <v>1040</v>
      </c>
      <c r="G33" s="29">
        <v>45</v>
      </c>
      <c r="H33" s="37"/>
      <c r="I33" s="31">
        <v>1</v>
      </c>
      <c r="J33" s="31">
        <v>1</v>
      </c>
      <c r="K33" s="32">
        <v>0</v>
      </c>
      <c r="L33" s="27">
        <v>8</v>
      </c>
      <c r="M33" s="38" t="s">
        <v>68</v>
      </c>
      <c r="N33" s="39" t="s">
        <v>69</v>
      </c>
      <c r="O33" s="61">
        <f t="shared" si="24"/>
        <v>21.999999998370185</v>
      </c>
      <c r="P33" s="64">
        <f t="shared" si="25"/>
        <v>14.866666666755918</v>
      </c>
      <c r="Q33" s="61">
        <f t="shared" si="26"/>
        <v>1017.4641992882563</v>
      </c>
      <c r="R33" s="62">
        <f t="shared" si="27"/>
        <v>4140</v>
      </c>
      <c r="S33" s="63">
        <f t="shared" si="28"/>
        <v>0</v>
      </c>
      <c r="T33" s="73">
        <v>98.398456499558591</v>
      </c>
      <c r="U33" s="61">
        <f t="shared" si="29"/>
        <v>1001.169067535237</v>
      </c>
      <c r="V33" s="64">
        <f t="shared" si="30"/>
        <v>23.647924629638954</v>
      </c>
      <c r="W33" s="64">
        <f t="shared" si="31"/>
        <v>0.43500000000000011</v>
      </c>
      <c r="X33" s="72">
        <f t="shared" si="32"/>
        <v>2.5999999999999999E-2</v>
      </c>
      <c r="Y33" s="64">
        <f t="shared" si="33"/>
        <v>0.41468241378415954</v>
      </c>
      <c r="Z33" s="64">
        <f t="shared" si="34"/>
        <v>24.062607043423114</v>
      </c>
      <c r="AB33" s="70">
        <f t="shared" si="35"/>
        <v>0</v>
      </c>
    </row>
    <row r="34" spans="1:28" ht="20" customHeight="1">
      <c r="A34" s="35">
        <f t="shared" si="6"/>
        <v>29</v>
      </c>
      <c r="B34" s="24">
        <v>41422</v>
      </c>
      <c r="C34" s="25">
        <v>0.39999999999999997</v>
      </c>
      <c r="D34" s="26">
        <v>0</v>
      </c>
      <c r="E34" s="27">
        <v>0</v>
      </c>
      <c r="F34" s="36">
        <v>105</v>
      </c>
      <c r="G34" s="29">
        <v>3</v>
      </c>
      <c r="H34" s="37"/>
      <c r="I34" s="31">
        <v>1</v>
      </c>
      <c r="J34" s="31">
        <v>1</v>
      </c>
      <c r="K34" s="32">
        <v>0</v>
      </c>
      <c r="L34" s="27">
        <v>8</v>
      </c>
      <c r="M34" s="38"/>
      <c r="N34" s="39"/>
      <c r="O34" s="61">
        <f t="shared" si="24"/>
        <v>68.000000001629815</v>
      </c>
      <c r="P34" s="64">
        <f t="shared" si="25"/>
        <v>16.000000000116415</v>
      </c>
      <c r="Q34" s="61">
        <f t="shared" si="26"/>
        <v>102.72475088967971</v>
      </c>
      <c r="R34" s="62">
        <f t="shared" si="27"/>
        <v>4140</v>
      </c>
      <c r="S34" s="63">
        <f t="shared" si="28"/>
        <v>0</v>
      </c>
      <c r="T34" s="73">
        <f t="shared" si="23"/>
        <v>98.398456499558591</v>
      </c>
      <c r="U34" s="61">
        <f t="shared" si="29"/>
        <v>101.07956931846142</v>
      </c>
      <c r="V34" s="64">
        <f t="shared" si="30"/>
        <v>23.749004198957415</v>
      </c>
      <c r="W34" s="64">
        <f t="shared" si="31"/>
        <v>0.43800000000000011</v>
      </c>
      <c r="X34" s="72">
        <f t="shared" si="32"/>
        <v>2.5999999999999999E-2</v>
      </c>
      <c r="Y34" s="64">
        <f t="shared" si="33"/>
        <v>0.41871519706328192</v>
      </c>
      <c r="Z34" s="64">
        <f t="shared" si="34"/>
        <v>24.167719396020697</v>
      </c>
      <c r="AB34" s="70">
        <f t="shared" si="35"/>
        <v>0</v>
      </c>
    </row>
    <row r="35" spans="1:28" ht="20" customHeight="1"/>
    <row r="36" spans="1:28" ht="20" customHeight="1"/>
    <row r="37" spans="1:28" ht="20" customHeight="1"/>
    <row r="38" spans="1:28" ht="20" customHeight="1"/>
    <row r="39" spans="1:28" ht="20" customHeight="1"/>
    <row r="40" spans="1:28" ht="20" customHeight="1"/>
    <row r="41" spans="1:28" ht="20" customHeight="1"/>
    <row r="42" spans="1:28" ht="20" customHeight="1"/>
    <row r="43" spans="1:28" ht="20" customHeight="1"/>
    <row r="44" spans="1:28" ht="20" customHeight="1"/>
    <row r="45" spans="1:28" ht="20" customHeight="1"/>
    <row r="46" spans="1:28" ht="20" customHeight="1"/>
    <row r="47" spans="1:28" ht="20" customHeight="1"/>
    <row r="48" spans="1:2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  <row r="201" ht="20" customHeight="1"/>
    <row r="202" ht="20" customHeight="1"/>
    <row r="203" ht="20" customHeight="1"/>
    <row r="204" ht="20" customHeight="1"/>
    <row r="205" ht="20" customHeight="1"/>
    <row r="206" ht="20" customHeight="1"/>
    <row r="207" ht="20" customHeight="1"/>
    <row r="208" ht="20" customHeight="1"/>
    <row r="209" ht="20" customHeight="1"/>
    <row r="210" ht="20" customHeight="1"/>
    <row r="211" ht="20" customHeight="1"/>
    <row r="212" ht="20" customHeight="1"/>
    <row r="213" ht="20" customHeight="1"/>
    <row r="214" ht="20" customHeight="1"/>
    <row r="215" ht="20" customHeight="1"/>
    <row r="216" ht="20" customHeight="1"/>
    <row r="217" ht="20" customHeight="1"/>
    <row r="218" ht="20" customHeight="1"/>
    <row r="219" ht="20" customHeight="1"/>
    <row r="220" ht="20" customHeight="1"/>
    <row r="221" ht="20" customHeight="1"/>
    <row r="222" ht="20" customHeight="1"/>
    <row r="223" ht="20" customHeight="1"/>
    <row r="224" ht="20" customHeight="1"/>
    <row r="225" ht="20" customHeight="1"/>
    <row r="226" ht="20" customHeight="1"/>
    <row r="227" ht="20" customHeight="1"/>
    <row r="228" ht="20" customHeight="1"/>
    <row r="229" ht="20" customHeight="1"/>
    <row r="230" ht="20" customHeight="1"/>
    <row r="231" ht="20" customHeight="1"/>
    <row r="232" ht="20" customHeight="1"/>
    <row r="233" ht="20" customHeight="1"/>
    <row r="234" ht="20" customHeight="1"/>
    <row r="235" ht="20" customHeight="1"/>
    <row r="236" ht="20" customHeight="1"/>
    <row r="237" ht="20" customHeight="1"/>
    <row r="238" ht="20" customHeight="1"/>
    <row r="239" ht="20" customHeight="1"/>
    <row r="240" ht="20" customHeight="1"/>
    <row r="241" ht="20" customHeight="1"/>
    <row r="242" ht="20" customHeight="1"/>
    <row r="243" ht="20" customHeight="1"/>
    <row r="244" ht="20" customHeight="1"/>
    <row r="245" ht="20" customHeight="1"/>
    <row r="246" ht="20" customHeight="1"/>
    <row r="247" ht="20" customHeight="1"/>
    <row r="248" ht="20" customHeight="1"/>
    <row r="249" ht="20" customHeight="1"/>
    <row r="250" ht="20" customHeight="1"/>
    <row r="251" ht="20" customHeight="1"/>
    <row r="252" ht="20" customHeight="1"/>
    <row r="253" ht="20" customHeight="1"/>
    <row r="254" ht="20" customHeight="1"/>
    <row r="255" ht="20" customHeight="1"/>
    <row r="256" ht="20" customHeight="1"/>
    <row r="257" ht="20" customHeight="1"/>
    <row r="258" ht="20" customHeight="1"/>
    <row r="259" ht="20" customHeight="1"/>
    <row r="260" ht="20" customHeight="1"/>
    <row r="261" ht="20" customHeight="1"/>
    <row r="262" ht="20" customHeight="1"/>
    <row r="263" ht="20" customHeight="1"/>
    <row r="264" ht="20" customHeight="1"/>
    <row r="265" ht="20" customHeight="1"/>
    <row r="266" ht="20" customHeight="1"/>
    <row r="267" ht="20" customHeight="1"/>
    <row r="268" ht="20" customHeight="1"/>
    <row r="269" ht="20" customHeight="1"/>
    <row r="270" ht="20" customHeight="1"/>
    <row r="271" ht="20" customHeight="1"/>
    <row r="272" ht="20" customHeight="1"/>
    <row r="273" ht="20" customHeight="1"/>
    <row r="274" ht="20" customHeight="1"/>
    <row r="275" ht="20" customHeight="1"/>
    <row r="276" ht="20" customHeight="1"/>
    <row r="277" ht="20" customHeight="1"/>
    <row r="278" ht="20" customHeight="1"/>
    <row r="279" ht="20" customHeight="1"/>
    <row r="280" ht="20" customHeight="1"/>
    <row r="281" ht="20" customHeight="1"/>
    <row r="282" ht="20" customHeight="1"/>
    <row r="283" ht="20" customHeight="1"/>
    <row r="284" ht="20" customHeight="1"/>
    <row r="285" ht="20" customHeight="1"/>
    <row r="286" ht="20" customHeight="1"/>
    <row r="287" ht="20" customHeight="1"/>
    <row r="288" ht="20" customHeight="1"/>
    <row r="289" ht="20" customHeight="1"/>
    <row r="290" ht="20" customHeight="1"/>
    <row r="291" ht="20" customHeight="1"/>
    <row r="292" ht="20" customHeight="1"/>
    <row r="293" ht="20" customHeight="1"/>
    <row r="294" ht="20" customHeight="1"/>
    <row r="295" ht="20" customHeight="1"/>
    <row r="296" ht="20" customHeight="1"/>
    <row r="297" ht="20" customHeight="1"/>
    <row r="298" ht="20" customHeight="1"/>
    <row r="299" ht="20" customHeight="1"/>
    <row r="300" ht="20" customHeight="1"/>
    <row r="301" ht="20" customHeight="1"/>
    <row r="302" ht="20" customHeight="1"/>
    <row r="303" ht="20" customHeight="1"/>
    <row r="304" ht="20" customHeight="1"/>
    <row r="305" ht="20" customHeight="1"/>
    <row r="306" ht="20" customHeight="1"/>
    <row r="307" ht="20" customHeight="1"/>
    <row r="308" ht="20" customHeight="1"/>
    <row r="309" ht="20" customHeight="1"/>
    <row r="310" ht="20" customHeight="1"/>
    <row r="311" ht="20" customHeight="1"/>
    <row r="312" ht="20" customHeight="1"/>
    <row r="313" ht="20" customHeight="1"/>
    <row r="314" ht="20" customHeight="1"/>
    <row r="315" ht="20" customHeight="1"/>
    <row r="316" ht="20" customHeight="1"/>
    <row r="317" ht="20" customHeight="1"/>
    <row r="318" ht="20" customHeight="1"/>
    <row r="319" ht="20" customHeight="1"/>
    <row r="320" ht="20" customHeight="1"/>
    <row r="321" ht="20" customHeight="1"/>
    <row r="322" ht="20" customHeight="1"/>
    <row r="323" ht="20" customHeight="1"/>
    <row r="324" ht="20" customHeight="1"/>
    <row r="325" ht="20" customHeight="1"/>
    <row r="326" ht="20" customHeight="1"/>
    <row r="327" ht="20" customHeight="1"/>
    <row r="328" ht="20" customHeight="1"/>
    <row r="329" ht="20" customHeight="1"/>
    <row r="330" ht="20" customHeight="1"/>
    <row r="331" ht="20" customHeight="1"/>
    <row r="332" ht="20" customHeight="1"/>
    <row r="333" ht="20" customHeight="1"/>
    <row r="334" ht="20" customHeight="1"/>
    <row r="335" ht="20" customHeight="1"/>
    <row r="336" ht="20" customHeight="1"/>
    <row r="337" ht="20" customHeight="1"/>
    <row r="338" ht="20" customHeight="1"/>
    <row r="339" ht="20" customHeight="1"/>
    <row r="340" ht="20" customHeight="1"/>
    <row r="341" ht="20" customHeight="1"/>
    <row r="342" ht="20" customHeight="1"/>
    <row r="343" ht="20" customHeight="1"/>
    <row r="344" ht="20" customHeight="1"/>
    <row r="345" ht="20" customHeight="1"/>
    <row r="346" ht="20" customHeight="1"/>
    <row r="347" ht="20" customHeight="1"/>
    <row r="348" ht="20" customHeight="1"/>
    <row r="349" ht="20" customHeight="1"/>
    <row r="350" ht="20" customHeight="1"/>
    <row r="351" ht="20" customHeight="1"/>
    <row r="352" ht="20" customHeight="1"/>
    <row r="353" ht="20" customHeight="1"/>
    <row r="354" ht="20" customHeight="1"/>
    <row r="355" ht="20" customHeight="1"/>
    <row r="356" ht="20" customHeight="1"/>
    <row r="357" ht="20" customHeight="1"/>
    <row r="358" ht="20" customHeight="1"/>
    <row r="359" ht="20" customHeight="1"/>
    <row r="360" ht="20" customHeight="1"/>
    <row r="361" ht="20" customHeight="1"/>
    <row r="362" ht="20" customHeight="1"/>
    <row r="363" ht="20" customHeight="1"/>
    <row r="364" ht="20" customHeight="1"/>
    <row r="365" ht="20" customHeight="1"/>
    <row r="366" ht="20" customHeight="1"/>
    <row r="367" ht="20" customHeight="1"/>
    <row r="368" ht="20" customHeight="1"/>
    <row r="369" ht="20" customHeight="1"/>
    <row r="370" ht="20" customHeight="1"/>
    <row r="371" ht="20" customHeight="1"/>
    <row r="372" ht="20" customHeight="1"/>
    <row r="373" ht="20" customHeight="1"/>
    <row r="374" ht="20" customHeight="1"/>
    <row r="375" ht="20" customHeight="1"/>
    <row r="376" ht="20" customHeight="1"/>
    <row r="377" ht="20" customHeight="1"/>
    <row r="378" ht="20" customHeight="1"/>
    <row r="379" ht="20" customHeight="1"/>
    <row r="380" ht="20" customHeight="1"/>
    <row r="381" ht="20" customHeight="1"/>
    <row r="382" ht="20" customHeight="1"/>
    <row r="383" ht="20" customHeight="1"/>
    <row r="384" ht="20" customHeight="1"/>
    <row r="385" ht="20" customHeight="1"/>
    <row r="386" ht="20" customHeight="1"/>
    <row r="387" ht="20" customHeight="1"/>
    <row r="388" ht="20" customHeight="1"/>
    <row r="389" ht="20" customHeight="1"/>
    <row r="390" ht="20" customHeight="1"/>
    <row r="391" ht="20" customHeight="1"/>
    <row r="392" ht="20" customHeight="1"/>
    <row r="393" ht="20" customHeight="1"/>
    <row r="394" ht="20" customHeight="1"/>
    <row r="395" ht="20" customHeight="1"/>
    <row r="396" ht="20" customHeight="1"/>
    <row r="397" ht="20" customHeight="1"/>
    <row r="398" ht="20" customHeight="1"/>
    <row r="399" ht="20" customHeight="1"/>
    <row r="400" ht="20" customHeight="1"/>
    <row r="401" ht="20" customHeight="1"/>
    <row r="402" ht="20" customHeight="1"/>
    <row r="403" ht="20" customHeight="1"/>
    <row r="404" ht="20" customHeight="1"/>
    <row r="405" ht="20" customHeight="1"/>
    <row r="406" ht="20" customHeight="1"/>
    <row r="407" ht="20" customHeight="1"/>
    <row r="408" ht="20" customHeight="1"/>
    <row r="409" ht="20" customHeight="1"/>
    <row r="410" ht="20" customHeight="1"/>
    <row r="411" ht="20" customHeight="1"/>
    <row r="412" ht="20" customHeight="1"/>
    <row r="413" ht="20" customHeight="1"/>
    <row r="414" ht="20" customHeight="1"/>
    <row r="415" ht="20" customHeight="1"/>
    <row r="416" ht="20" customHeight="1"/>
    <row r="417" ht="20" customHeight="1"/>
    <row r="418" ht="20" customHeight="1"/>
    <row r="419" ht="20" customHeight="1"/>
    <row r="420" ht="20" customHeight="1"/>
    <row r="421" ht="20" customHeight="1"/>
    <row r="422" ht="20" customHeight="1"/>
    <row r="423" ht="20" customHeight="1"/>
    <row r="424" ht="20" customHeight="1"/>
    <row r="425" ht="20" customHeight="1"/>
    <row r="426" ht="20" customHeight="1"/>
    <row r="427" ht="20" customHeight="1"/>
    <row r="428" ht="20" customHeight="1"/>
    <row r="429" ht="20" customHeight="1"/>
    <row r="430" ht="20" customHeight="1"/>
    <row r="431" ht="20" customHeight="1"/>
    <row r="432" ht="20" customHeight="1"/>
    <row r="433" ht="20" customHeight="1"/>
    <row r="434" ht="20" customHeight="1"/>
    <row r="435" ht="20" customHeight="1"/>
    <row r="436" ht="20" customHeight="1"/>
    <row r="437" ht="20" customHeight="1"/>
    <row r="438" ht="20" customHeight="1"/>
    <row r="439" ht="20" customHeight="1"/>
    <row r="440" ht="20" customHeight="1"/>
    <row r="441" ht="20" customHeight="1"/>
    <row r="442" ht="20" customHeight="1"/>
    <row r="443" ht="20" customHeight="1"/>
    <row r="444" ht="20" customHeight="1"/>
    <row r="445" ht="20" customHeight="1"/>
    <row r="446" ht="20" customHeight="1"/>
    <row r="447" ht="20" customHeight="1"/>
    <row r="448" ht="20" customHeight="1"/>
    <row r="449" ht="20" customHeight="1"/>
    <row r="450" ht="20" customHeight="1"/>
    <row r="451" ht="20" customHeight="1"/>
    <row r="452" ht="20" customHeight="1"/>
    <row r="453" ht="20" customHeight="1"/>
    <row r="454" ht="20" customHeight="1"/>
    <row r="455" ht="20" customHeight="1"/>
    <row r="456" ht="20" customHeight="1"/>
    <row r="457" ht="20" customHeight="1"/>
    <row r="458" ht="20" customHeight="1"/>
    <row r="459" ht="20" customHeight="1"/>
    <row r="460" ht="20" customHeight="1"/>
    <row r="461" ht="20" customHeight="1"/>
    <row r="462" ht="20" customHeight="1"/>
    <row r="463" ht="20" customHeight="1"/>
    <row r="464" ht="20" customHeight="1"/>
    <row r="465" ht="20" customHeight="1"/>
    <row r="466" ht="20" customHeight="1"/>
    <row r="467" ht="20" customHeight="1"/>
    <row r="468" ht="20" customHeight="1"/>
    <row r="469" ht="20" customHeight="1"/>
    <row r="470" ht="20" customHeight="1"/>
    <row r="471" ht="20" customHeight="1"/>
    <row r="472" ht="20" customHeight="1"/>
    <row r="473" ht="20" customHeight="1"/>
    <row r="474" ht="20" customHeight="1"/>
    <row r="475" ht="20" customHeight="1"/>
    <row r="476" ht="20" customHeight="1"/>
    <row r="477" ht="20" customHeight="1"/>
    <row r="478" ht="20" customHeight="1"/>
    <row r="479" ht="20" customHeight="1"/>
    <row r="480" ht="20" customHeight="1"/>
    <row r="481" ht="20" customHeight="1"/>
    <row r="482" ht="20" customHeight="1"/>
    <row r="483" ht="20" customHeight="1"/>
    <row r="484" ht="20" customHeight="1"/>
    <row r="485" ht="20" customHeight="1"/>
    <row r="486" ht="20" customHeight="1"/>
    <row r="487" ht="20" customHeight="1"/>
    <row r="488" ht="20" customHeight="1"/>
    <row r="489" ht="20" customHeight="1"/>
    <row r="490" ht="20" customHeight="1"/>
    <row r="491" ht="20" customHeight="1"/>
    <row r="492" ht="20" customHeight="1"/>
    <row r="493" ht="20" customHeight="1"/>
    <row r="494" ht="20" customHeight="1"/>
    <row r="495" ht="20" customHeight="1"/>
    <row r="496" ht="20" customHeight="1"/>
    <row r="497" ht="20" customHeight="1"/>
    <row r="498" ht="20" customHeight="1"/>
    <row r="499" ht="20" customHeight="1"/>
    <row r="500" ht="20" customHeight="1"/>
    <row r="501" ht="20" customHeight="1"/>
    <row r="502" ht="20" customHeight="1"/>
    <row r="503" ht="20" customHeight="1"/>
    <row r="504" ht="20" customHeight="1"/>
    <row r="505" ht="20" customHeight="1"/>
    <row r="506" ht="20" customHeight="1"/>
    <row r="507" ht="20" customHeight="1"/>
    <row r="508" ht="20" customHeight="1"/>
    <row r="509" ht="20" customHeight="1"/>
    <row r="510" ht="20" customHeight="1"/>
    <row r="511" ht="20" customHeight="1"/>
    <row r="512" ht="20" customHeight="1"/>
    <row r="513" ht="20" customHeight="1"/>
    <row r="514" ht="20" customHeight="1"/>
    <row r="515" ht="20" customHeight="1"/>
    <row r="516" ht="20" customHeight="1"/>
    <row r="517" ht="20" customHeight="1"/>
    <row r="518" ht="20" customHeight="1"/>
    <row r="519" ht="20" customHeight="1"/>
    <row r="520" ht="20" customHeight="1"/>
    <row r="521" ht="20" customHeight="1"/>
    <row r="522" ht="20" customHeight="1"/>
    <row r="523" ht="20" customHeight="1"/>
    <row r="524" ht="20" customHeight="1"/>
    <row r="525" ht="20" customHeight="1"/>
    <row r="526" ht="20" customHeight="1"/>
    <row r="527" ht="20" customHeight="1"/>
    <row r="528" ht="20" customHeight="1"/>
    <row r="529" ht="20" customHeight="1"/>
    <row r="530" ht="20" customHeight="1"/>
    <row r="531" ht="20" customHeight="1"/>
    <row r="532" ht="20" customHeight="1"/>
    <row r="533" ht="20" customHeight="1"/>
    <row r="534" ht="20" customHeight="1"/>
    <row r="535" ht="20" customHeight="1"/>
    <row r="536" ht="20" customHeight="1"/>
    <row r="537" ht="20" customHeight="1"/>
    <row r="538" ht="20" customHeight="1"/>
    <row r="539" ht="20" customHeight="1"/>
    <row r="540" ht="20" customHeight="1"/>
    <row r="541" ht="20" customHeight="1"/>
    <row r="542" ht="20" customHeight="1"/>
    <row r="543" ht="20" customHeight="1"/>
    <row r="544" ht="20" customHeight="1"/>
    <row r="545" ht="20" customHeight="1"/>
    <row r="546" ht="20" customHeight="1"/>
    <row r="547" ht="20" customHeight="1"/>
    <row r="548" ht="20" customHeight="1"/>
    <row r="549" ht="20" customHeight="1"/>
    <row r="550" ht="20" customHeight="1"/>
    <row r="551" ht="20" customHeight="1"/>
    <row r="552" ht="20" customHeight="1"/>
    <row r="553" ht="20" customHeight="1"/>
    <row r="554" ht="20" customHeight="1"/>
    <row r="555" ht="20" customHeight="1"/>
    <row r="556" ht="20" customHeight="1"/>
    <row r="557" ht="20" customHeight="1"/>
    <row r="558" ht="20" customHeight="1"/>
    <row r="559" ht="20" customHeight="1"/>
    <row r="560" ht="20" customHeight="1"/>
    <row r="561" ht="20" customHeight="1"/>
    <row r="562" ht="20" customHeight="1"/>
    <row r="563" ht="20" customHeight="1"/>
    <row r="564" ht="20" customHeight="1"/>
    <row r="565" ht="20" customHeight="1"/>
    <row r="566" ht="20" customHeight="1"/>
    <row r="567" ht="20" customHeight="1"/>
    <row r="568" ht="20" customHeight="1"/>
    <row r="569" ht="20" customHeight="1"/>
    <row r="570" ht="20" customHeight="1"/>
    <row r="571" ht="20" customHeight="1"/>
    <row r="572" ht="20" customHeight="1"/>
    <row r="573" ht="20" customHeight="1"/>
    <row r="574" ht="20" customHeight="1"/>
    <row r="575" ht="20" customHeight="1"/>
    <row r="576" ht="20" customHeight="1"/>
    <row r="577" ht="20" customHeight="1"/>
    <row r="578" ht="20" customHeight="1"/>
    <row r="579" ht="20" customHeight="1"/>
    <row r="580" ht="20" customHeight="1"/>
    <row r="581" ht="20" customHeight="1"/>
    <row r="582" ht="20" customHeight="1"/>
    <row r="583" ht="20" customHeight="1"/>
    <row r="584" ht="20" customHeight="1"/>
    <row r="585" ht="20" customHeight="1"/>
    <row r="586" ht="20" customHeight="1"/>
    <row r="587" ht="20" customHeight="1"/>
    <row r="588" ht="20" customHeight="1"/>
    <row r="589" ht="20" customHeight="1"/>
    <row r="590" ht="20" customHeight="1"/>
    <row r="591" ht="20" customHeight="1"/>
    <row r="592" ht="20" customHeight="1"/>
    <row r="593" ht="20" customHeight="1"/>
    <row r="594" ht="20" customHeight="1"/>
    <row r="595" ht="20" customHeight="1"/>
    <row r="596" ht="20" customHeight="1"/>
    <row r="597" ht="20" customHeight="1"/>
    <row r="598" ht="20" customHeight="1"/>
    <row r="599" ht="20" customHeight="1"/>
    <row r="600" ht="20" customHeight="1"/>
    <row r="601" ht="20" customHeight="1"/>
    <row r="602" ht="20" customHeight="1"/>
    <row r="603" ht="20" customHeight="1"/>
    <row r="604" ht="20" customHeight="1"/>
    <row r="605" ht="20" customHeight="1"/>
    <row r="606" ht="20" customHeight="1"/>
    <row r="607" ht="20" customHeight="1"/>
    <row r="608" ht="20" customHeight="1"/>
    <row r="609" ht="20" customHeight="1"/>
    <row r="610" ht="20" customHeight="1"/>
    <row r="611" ht="20" customHeight="1"/>
    <row r="612" ht="20" customHeight="1"/>
    <row r="613" ht="20" customHeight="1"/>
    <row r="614" ht="20" customHeight="1"/>
    <row r="615" ht="20" customHeight="1"/>
    <row r="616" ht="20" customHeight="1"/>
    <row r="617" ht="20" customHeight="1"/>
    <row r="618" ht="20" customHeight="1"/>
    <row r="619" ht="20" customHeight="1"/>
    <row r="620" ht="20" customHeight="1"/>
    <row r="621" ht="20" customHeight="1"/>
    <row r="622" ht="20" customHeight="1"/>
    <row r="623" ht="20" customHeight="1"/>
    <row r="624" ht="20" customHeight="1"/>
    <row r="625" ht="20" customHeight="1"/>
    <row r="626" ht="20" customHeight="1"/>
    <row r="627" ht="20" customHeight="1"/>
    <row r="628" ht="20" customHeight="1"/>
    <row r="629" ht="20" customHeight="1"/>
    <row r="630" ht="20" customHeight="1"/>
    <row r="631" ht="20" customHeight="1"/>
    <row r="632" ht="20" customHeight="1"/>
    <row r="633" ht="20" customHeight="1"/>
    <row r="634" ht="20" customHeight="1"/>
    <row r="635" ht="20" customHeight="1"/>
    <row r="636" ht="20" customHeight="1"/>
    <row r="637" ht="20" customHeight="1"/>
    <row r="638" ht="20" customHeight="1"/>
    <row r="639" ht="20" customHeight="1"/>
    <row r="640" ht="20" customHeight="1"/>
    <row r="641" ht="20" customHeight="1"/>
    <row r="642" ht="20" customHeight="1"/>
    <row r="643" ht="20" customHeight="1"/>
    <row r="644" ht="20" customHeight="1"/>
    <row r="645" ht="20" customHeight="1"/>
    <row r="646" ht="20" customHeight="1"/>
    <row r="647" ht="20" customHeight="1"/>
    <row r="648" ht="20" customHeight="1"/>
    <row r="649" ht="20" customHeight="1"/>
    <row r="650" ht="20" customHeight="1"/>
    <row r="651" ht="20" customHeight="1"/>
    <row r="652" ht="20" customHeight="1"/>
    <row r="653" ht="20" customHeight="1"/>
    <row r="654" ht="20" customHeight="1"/>
    <row r="655" ht="20" customHeight="1"/>
    <row r="656" ht="20" customHeight="1"/>
    <row r="657" ht="20" customHeight="1"/>
    <row r="658" ht="20" customHeight="1"/>
    <row r="659" ht="20" customHeight="1"/>
    <row r="660" ht="20" customHeight="1"/>
    <row r="661" ht="20" customHeight="1"/>
    <row r="662" ht="20" customHeight="1"/>
    <row r="663" ht="20" customHeight="1"/>
    <row r="664" ht="20" customHeight="1"/>
    <row r="665" ht="20" customHeight="1"/>
    <row r="666" ht="20" customHeight="1"/>
    <row r="667" ht="20" customHeight="1"/>
    <row r="668" ht="20" customHeight="1"/>
    <row r="669" ht="20" customHeight="1"/>
    <row r="670" ht="20" customHeight="1"/>
    <row r="671" ht="20" customHeight="1"/>
    <row r="672" ht="20" customHeight="1"/>
    <row r="673" ht="20" customHeight="1"/>
    <row r="674" ht="20" customHeight="1"/>
    <row r="675" ht="20" customHeight="1"/>
    <row r="676" ht="20" customHeight="1"/>
    <row r="677" ht="20" customHeight="1"/>
    <row r="678" ht="20" customHeight="1"/>
    <row r="679" ht="20" customHeight="1"/>
    <row r="680" ht="20" customHeight="1"/>
    <row r="681" ht="20" customHeight="1"/>
    <row r="682" ht="20" customHeight="1"/>
    <row r="683" ht="20" customHeight="1"/>
    <row r="684" ht="20" customHeight="1"/>
    <row r="685" ht="20" customHeight="1"/>
    <row r="686" ht="20" customHeight="1"/>
    <row r="687" ht="20" customHeight="1"/>
    <row r="688" ht="20" customHeight="1"/>
    <row r="689" ht="20" customHeight="1"/>
    <row r="690" ht="20" customHeight="1"/>
    <row r="691" ht="20" customHeight="1"/>
    <row r="692" ht="20" customHeight="1"/>
    <row r="693" ht="20" customHeight="1"/>
    <row r="694" ht="20" customHeight="1"/>
    <row r="695" ht="20" customHeight="1"/>
    <row r="696" ht="20" customHeight="1"/>
    <row r="697" ht="20" customHeight="1"/>
    <row r="698" ht="20" customHeight="1"/>
    <row r="699" ht="20" customHeight="1"/>
    <row r="700" ht="20" customHeight="1"/>
    <row r="701" ht="20" customHeight="1"/>
    <row r="702" ht="20" customHeight="1"/>
    <row r="703" ht="20" customHeight="1"/>
    <row r="704" ht="20" customHeight="1"/>
    <row r="705" ht="20" customHeight="1"/>
    <row r="706" ht="20" customHeight="1"/>
    <row r="707" ht="20" customHeight="1"/>
    <row r="708" ht="20" customHeight="1"/>
    <row r="709" ht="20" customHeight="1"/>
    <row r="710" ht="20" customHeight="1"/>
    <row r="711" ht="20" customHeight="1"/>
    <row r="712" ht="20" customHeight="1"/>
    <row r="713" ht="20" customHeight="1"/>
    <row r="714" ht="20" customHeight="1"/>
    <row r="715" ht="20" customHeight="1"/>
    <row r="716" ht="20" customHeight="1"/>
    <row r="717" ht="20" customHeight="1"/>
    <row r="718" ht="20" customHeight="1"/>
    <row r="719" ht="20" customHeight="1"/>
    <row r="720" ht="20" customHeight="1"/>
    <row r="721" ht="20" customHeight="1"/>
    <row r="722" ht="20" customHeight="1"/>
    <row r="723" ht="20" customHeight="1"/>
    <row r="724" ht="20" customHeight="1"/>
    <row r="725" ht="20" customHeight="1"/>
    <row r="726" ht="20" customHeight="1"/>
    <row r="727" ht="20" customHeight="1"/>
    <row r="728" ht="20" customHeight="1"/>
    <row r="729" ht="20" customHeight="1"/>
    <row r="730" ht="20" customHeight="1"/>
    <row r="731" ht="20" customHeight="1"/>
    <row r="732" ht="20" customHeight="1"/>
    <row r="733" ht="20" customHeight="1"/>
    <row r="734" ht="20" customHeight="1"/>
    <row r="735" ht="20" customHeight="1"/>
    <row r="736" ht="20" customHeight="1"/>
    <row r="737" ht="20" customHeight="1"/>
    <row r="738" ht="20" customHeight="1"/>
    <row r="739" ht="20" customHeight="1"/>
    <row r="740" ht="20" customHeight="1"/>
    <row r="741" ht="20" customHeight="1"/>
    <row r="742" ht="20" customHeight="1"/>
    <row r="743" ht="20" customHeight="1"/>
    <row r="744" ht="20" customHeight="1"/>
    <row r="745" ht="20" customHeight="1"/>
    <row r="746" ht="20" customHeight="1"/>
    <row r="747" ht="20" customHeight="1"/>
    <row r="748" ht="20" customHeight="1"/>
    <row r="749" ht="20" customHeight="1"/>
    <row r="750" ht="20" customHeight="1"/>
    <row r="751" ht="20" customHeight="1"/>
    <row r="752" ht="20" customHeight="1"/>
    <row r="753" ht="20" customHeight="1"/>
    <row r="754" ht="20" customHeight="1"/>
    <row r="755" ht="20" customHeight="1"/>
    <row r="756" ht="20" customHeight="1"/>
    <row r="757" ht="20" customHeight="1"/>
    <row r="758" ht="20" customHeight="1"/>
    <row r="759" ht="20" customHeight="1"/>
    <row r="760" ht="20" customHeight="1"/>
    <row r="761" ht="20" customHeight="1"/>
    <row r="762" ht="20" customHeight="1"/>
    <row r="763" ht="20" customHeight="1"/>
    <row r="764" ht="20" customHeight="1"/>
    <row r="765" ht="20" customHeight="1"/>
    <row r="766" ht="20" customHeight="1"/>
    <row r="767" ht="20" customHeight="1"/>
    <row r="768" ht="20" customHeight="1"/>
    <row r="769" ht="20" customHeight="1"/>
    <row r="770" ht="20" customHeight="1"/>
    <row r="771" ht="20" customHeight="1"/>
    <row r="772" ht="20" customHeight="1"/>
    <row r="773" ht="20" customHeight="1"/>
    <row r="774" ht="20" customHeight="1"/>
    <row r="775" ht="20" customHeight="1"/>
    <row r="776" ht="20" customHeight="1"/>
    <row r="777" ht="20" customHeight="1"/>
    <row r="778" ht="20" customHeight="1"/>
    <row r="779" ht="20" customHeight="1"/>
    <row r="780" ht="20" customHeight="1"/>
    <row r="781" ht="20" customHeight="1"/>
    <row r="782" ht="20" customHeight="1"/>
    <row r="783" ht="20" customHeight="1"/>
    <row r="784" ht="20" customHeight="1"/>
    <row r="785" ht="20" customHeight="1"/>
    <row r="786" ht="20" customHeight="1"/>
    <row r="787" ht="20" customHeight="1"/>
    <row r="788" ht="20" customHeight="1"/>
    <row r="789" ht="20" customHeight="1"/>
    <row r="790" ht="20" customHeight="1"/>
    <row r="791" ht="20" customHeight="1"/>
    <row r="792" ht="20" customHeight="1"/>
    <row r="793" ht="20" customHeight="1"/>
    <row r="794" ht="20" customHeight="1"/>
    <row r="795" ht="20" customHeight="1"/>
    <row r="796" ht="20" customHeight="1"/>
    <row r="797" ht="20" customHeight="1"/>
    <row r="798" ht="20" customHeight="1"/>
    <row r="799" ht="20" customHeight="1"/>
    <row r="800" ht="20" customHeight="1"/>
    <row r="801" ht="20" customHeight="1"/>
    <row r="802" ht="20" customHeight="1"/>
    <row r="803" ht="20" customHeight="1"/>
    <row r="804" ht="20" customHeight="1"/>
    <row r="805" ht="20" customHeight="1"/>
    <row r="806" ht="20" customHeight="1"/>
    <row r="807" ht="20" customHeight="1"/>
    <row r="808" ht="20" customHeight="1"/>
    <row r="809" ht="20" customHeight="1"/>
    <row r="810" ht="20" customHeight="1"/>
    <row r="811" ht="20" customHeight="1"/>
    <row r="812" ht="20" customHeight="1"/>
    <row r="813" ht="20" customHeight="1"/>
    <row r="814" ht="20" customHeight="1"/>
    <row r="815" ht="20" customHeight="1"/>
    <row r="816" ht="20" customHeight="1"/>
    <row r="817" ht="20" customHeight="1"/>
    <row r="818" ht="20" customHeight="1"/>
    <row r="819" ht="20" customHeight="1"/>
    <row r="820" ht="20" customHeight="1"/>
    <row r="821" ht="20" customHeight="1"/>
    <row r="822" ht="20" customHeight="1"/>
    <row r="823" ht="20" customHeight="1"/>
    <row r="824" ht="20" customHeight="1"/>
    <row r="825" ht="20" customHeight="1"/>
    <row r="826" ht="20" customHeight="1"/>
    <row r="827" ht="20" customHeight="1"/>
    <row r="828" ht="20" customHeight="1"/>
    <row r="829" ht="20" customHeight="1"/>
    <row r="830" ht="20" customHeight="1"/>
    <row r="831" ht="20" customHeight="1"/>
    <row r="832" ht="20" customHeight="1"/>
    <row r="833" ht="20" customHeight="1"/>
    <row r="834" ht="20" customHeight="1"/>
    <row r="835" ht="20" customHeight="1"/>
    <row r="836" ht="20" customHeight="1"/>
    <row r="837" ht="20" customHeight="1"/>
    <row r="838" ht="20" customHeight="1"/>
    <row r="839" ht="20" customHeight="1"/>
    <row r="840" ht="20" customHeight="1"/>
    <row r="841" ht="20" customHeight="1"/>
    <row r="842" ht="20" customHeight="1"/>
    <row r="843" ht="20" customHeight="1"/>
    <row r="844" ht="20" customHeight="1"/>
    <row r="845" ht="20" customHeight="1"/>
    <row r="846" ht="20" customHeight="1"/>
    <row r="847" ht="20" customHeight="1"/>
    <row r="848" ht="20" customHeight="1"/>
    <row r="849" ht="20" customHeight="1"/>
    <row r="850" ht="20" customHeight="1"/>
    <row r="851" ht="20" customHeight="1"/>
    <row r="852" ht="20" customHeight="1"/>
    <row r="853" ht="20" customHeight="1"/>
    <row r="854" ht="20" customHeight="1"/>
    <row r="855" ht="20" customHeight="1"/>
    <row r="856" ht="20" customHeight="1"/>
    <row r="857" ht="20" customHeight="1"/>
    <row r="858" ht="20" customHeight="1"/>
    <row r="859" ht="20" customHeight="1"/>
    <row r="860" ht="20" customHeight="1"/>
    <row r="861" ht="20" customHeight="1"/>
    <row r="862" ht="20" customHeight="1"/>
    <row r="863" ht="20" customHeight="1"/>
    <row r="864" ht="20" customHeight="1"/>
    <row r="865" ht="20" customHeight="1"/>
    <row r="866" ht="20" customHeight="1"/>
    <row r="867" ht="20" customHeight="1"/>
    <row r="868" ht="20" customHeight="1"/>
    <row r="869" ht="20" customHeight="1"/>
    <row r="870" ht="20" customHeight="1"/>
    <row r="871" ht="20" customHeight="1"/>
    <row r="872" ht="20" customHeight="1"/>
    <row r="873" ht="20" customHeight="1"/>
    <row r="874" ht="20" customHeight="1"/>
    <row r="875" ht="20" customHeight="1"/>
    <row r="876" ht="20" customHeight="1"/>
    <row r="877" ht="20" customHeight="1"/>
    <row r="878" ht="20" customHeight="1"/>
    <row r="879" ht="20" customHeight="1"/>
    <row r="880" ht="20" customHeight="1"/>
    <row r="881" ht="20" customHeight="1"/>
    <row r="882" ht="20" customHeight="1"/>
    <row r="883" ht="20" customHeight="1"/>
    <row r="884" ht="20" customHeight="1"/>
    <row r="885" ht="20" customHeight="1"/>
    <row r="886" ht="20" customHeight="1"/>
    <row r="887" ht="20" customHeight="1"/>
    <row r="888" ht="20" customHeight="1"/>
    <row r="889" ht="20" customHeight="1"/>
    <row r="890" ht="20" customHeight="1"/>
    <row r="891" ht="20" customHeight="1"/>
    <row r="892" ht="20" customHeight="1"/>
    <row r="893" ht="20" customHeight="1"/>
    <row r="894" ht="20" customHeight="1"/>
    <row r="895" ht="20" customHeight="1"/>
    <row r="896" ht="20" customHeight="1"/>
    <row r="897" ht="20" customHeight="1"/>
    <row r="898" ht="20" customHeight="1"/>
    <row r="899" ht="20" customHeight="1"/>
    <row r="900" ht="20" customHeight="1"/>
    <row r="901" ht="20" customHeight="1"/>
    <row r="902" ht="20" customHeight="1"/>
    <row r="903" ht="20" customHeight="1"/>
    <row r="904" ht="20" customHeight="1"/>
    <row r="905" ht="20" customHeight="1"/>
    <row r="906" ht="20" customHeight="1"/>
    <row r="907" ht="20" customHeight="1"/>
    <row r="908" ht="20" customHeight="1"/>
    <row r="909" ht="20" customHeight="1"/>
    <row r="910" ht="20" customHeight="1"/>
    <row r="911" ht="20" customHeight="1"/>
    <row r="912" ht="20" customHeight="1"/>
    <row r="913" ht="20" customHeight="1"/>
    <row r="914" ht="20" customHeight="1"/>
    <row r="915" ht="20" customHeight="1"/>
    <row r="916" ht="20" customHeight="1"/>
    <row r="917" ht="20" customHeight="1"/>
    <row r="918" ht="20" customHeight="1"/>
    <row r="919" ht="20" customHeight="1"/>
    <row r="920" ht="20" customHeight="1"/>
    <row r="921" ht="20" customHeight="1"/>
    <row r="922" ht="20" customHeight="1"/>
    <row r="923" ht="20" customHeight="1"/>
    <row r="924" ht="20" customHeight="1"/>
    <row r="925" ht="20" customHeight="1"/>
    <row r="926" ht="20" customHeight="1"/>
    <row r="927" ht="20" customHeight="1"/>
    <row r="928" ht="20" customHeight="1"/>
    <row r="929" ht="20" customHeight="1"/>
    <row r="930" ht="20" customHeight="1"/>
    <row r="931" ht="20" customHeight="1"/>
    <row r="932" ht="20" customHeight="1"/>
    <row r="933" ht="20" customHeight="1"/>
    <row r="934" ht="20" customHeight="1"/>
    <row r="935" ht="20" customHeight="1"/>
    <row r="936" ht="20" customHeight="1"/>
    <row r="937" ht="20" customHeight="1"/>
    <row r="938" ht="20" customHeight="1"/>
    <row r="939" ht="20" customHeight="1"/>
    <row r="940" ht="20" customHeight="1"/>
    <row r="941" ht="20" customHeight="1"/>
    <row r="942" ht="20" customHeight="1"/>
    <row r="943" ht="20" customHeight="1"/>
    <row r="944" ht="20" customHeight="1"/>
    <row r="945" ht="20" customHeight="1"/>
    <row r="946" ht="20" customHeight="1"/>
    <row r="947" ht="20" customHeight="1"/>
    <row r="948" ht="20" customHeight="1"/>
    <row r="949" ht="20" customHeight="1"/>
    <row r="950" ht="20" customHeight="1"/>
    <row r="951" ht="20" customHeight="1"/>
    <row r="952" ht="20" customHeight="1"/>
    <row r="953" ht="20" customHeight="1"/>
    <row r="954" ht="20" customHeight="1"/>
    <row r="955" ht="20" customHeight="1"/>
    <row r="956" ht="20" customHeight="1"/>
    <row r="957" ht="20" customHeight="1"/>
    <row r="958" ht="20" customHeight="1"/>
    <row r="959" ht="20" customHeight="1"/>
    <row r="960" ht="20" customHeight="1"/>
    <row r="961" ht="20" customHeight="1"/>
    <row r="962" ht="20" customHeight="1"/>
    <row r="963" ht="20" customHeight="1"/>
    <row r="964" ht="20" customHeight="1"/>
    <row r="965" ht="20" customHeight="1"/>
    <row r="966" ht="20" customHeight="1"/>
    <row r="967" ht="20" customHeight="1"/>
    <row r="968" ht="20" customHeight="1"/>
    <row r="969" ht="20" customHeight="1"/>
    <row r="970" ht="20" customHeight="1"/>
    <row r="971" ht="20" customHeight="1"/>
    <row r="972" ht="20" customHeight="1"/>
    <row r="973" ht="20" customHeight="1"/>
    <row r="974" ht="20" customHeight="1"/>
    <row r="975" ht="20" customHeight="1"/>
    <row r="976" ht="20" customHeight="1"/>
    <row r="977" ht="20" customHeight="1"/>
    <row r="978" ht="20" customHeight="1"/>
    <row r="979" ht="20" customHeight="1"/>
    <row r="980" ht="20" customHeight="1"/>
    <row r="981" ht="20" customHeight="1"/>
    <row r="982" ht="20" customHeight="1"/>
    <row r="983" ht="20" customHeight="1"/>
    <row r="984" ht="20" customHeight="1"/>
    <row r="985" ht="20" customHeight="1"/>
    <row r="986" ht="20" customHeight="1"/>
    <row r="987" ht="20" customHeight="1"/>
    <row r="988" ht="20" customHeight="1"/>
    <row r="989" ht="20" customHeight="1"/>
    <row r="990" ht="20" customHeight="1"/>
    <row r="991" ht="20" customHeight="1"/>
    <row r="992" ht="20" customHeight="1"/>
    <row r="993" ht="20" customHeight="1"/>
    <row r="994" ht="20" customHeight="1"/>
    <row r="995" ht="20" customHeight="1"/>
    <row r="996" ht="20" customHeight="1"/>
    <row r="997" ht="20" customHeight="1"/>
    <row r="998" ht="20" customHeight="1"/>
    <row r="999" ht="20" customHeight="1"/>
    <row r="1000" ht="20" customHeight="1"/>
    <row r="1001" ht="20" customHeight="1"/>
    <row r="1002" ht="20" customHeight="1"/>
    <row r="1003" ht="20" customHeight="1"/>
    <row r="1004" ht="20" customHeight="1"/>
    <row r="1005" ht="20" customHeight="1"/>
    <row r="1006" ht="20" customHeight="1"/>
    <row r="1007" ht="20" customHeight="1"/>
    <row r="1008" ht="20" customHeight="1"/>
    <row r="1009" ht="20" customHeight="1"/>
    <row r="1010" ht="20" customHeight="1"/>
    <row r="1011" ht="20" customHeight="1"/>
    <row r="1012" ht="20" customHeight="1"/>
    <row r="1013" ht="20" customHeight="1"/>
    <row r="1014" ht="20" customHeight="1"/>
    <row r="1015" ht="20" customHeight="1"/>
    <row r="1016" ht="20" customHeight="1"/>
    <row r="1017" ht="20" customHeight="1"/>
    <row r="1018" ht="20" customHeight="1"/>
    <row r="1019" ht="20" customHeight="1"/>
    <row r="1020" ht="20" customHeight="1"/>
    <row r="1021" ht="20" customHeight="1"/>
    <row r="1022" ht="20" customHeight="1"/>
    <row r="1023" ht="20" customHeight="1"/>
    <row r="1024" ht="20" customHeight="1"/>
    <row r="1025" ht="20" customHeight="1"/>
    <row r="1026" ht="20" customHeight="1"/>
    <row r="1027" ht="20" customHeight="1"/>
    <row r="1028" ht="20" customHeight="1"/>
    <row r="1029" ht="20" customHeight="1"/>
    <row r="1030" ht="20" customHeight="1"/>
    <row r="1031" ht="20" customHeight="1"/>
    <row r="1032" ht="20" customHeight="1"/>
    <row r="1033" ht="20" customHeight="1"/>
    <row r="1034" ht="20" customHeight="1"/>
    <row r="1035" ht="20" customHeight="1"/>
    <row r="1036" ht="20" customHeight="1"/>
    <row r="1037" ht="20" customHeight="1"/>
    <row r="1038" ht="20" customHeight="1"/>
    <row r="1039" ht="20" customHeight="1"/>
    <row r="1040" ht="20" customHeight="1"/>
    <row r="1041" ht="20" customHeight="1"/>
    <row r="1042" ht="20" customHeight="1"/>
    <row r="1043" ht="20" customHeight="1"/>
    <row r="1044" ht="20" customHeight="1"/>
    <row r="1045" ht="20" customHeight="1"/>
    <row r="1046" ht="20" customHeight="1"/>
    <row r="1047" ht="20" customHeight="1"/>
    <row r="1048" ht="20" customHeight="1"/>
    <row r="1049" ht="20" customHeight="1"/>
    <row r="1050" ht="20" customHeight="1"/>
    <row r="1051" ht="20" customHeight="1"/>
    <row r="1052" ht="20" customHeight="1"/>
    <row r="1053" ht="20" customHeight="1"/>
    <row r="1054" ht="20" customHeight="1"/>
    <row r="1055" ht="20" customHeight="1"/>
    <row r="1056" ht="20" customHeight="1"/>
    <row r="1057" ht="20" customHeight="1"/>
    <row r="1058" ht="20" customHeight="1"/>
    <row r="1059" ht="20" customHeight="1"/>
    <row r="1060" ht="20" customHeight="1"/>
    <row r="1061" ht="20" customHeight="1"/>
    <row r="1062" ht="20" customHeight="1"/>
    <row r="1063" ht="20" customHeight="1"/>
    <row r="1064" ht="20" customHeight="1"/>
    <row r="1065" ht="20" customHeight="1"/>
    <row r="1066" ht="20" customHeight="1"/>
    <row r="1067" ht="20" customHeight="1"/>
    <row r="1068" ht="20" customHeight="1"/>
    <row r="1069" ht="20" customHeight="1"/>
    <row r="1070" ht="20" customHeight="1"/>
    <row r="1071" ht="20" customHeight="1"/>
    <row r="1072" ht="20" customHeight="1"/>
    <row r="1073" ht="20" customHeight="1"/>
    <row r="1074" ht="20" customHeight="1"/>
    <row r="1075" ht="20" customHeight="1"/>
    <row r="1076" ht="20" customHeight="1"/>
    <row r="1077" ht="20" customHeight="1"/>
    <row r="1078" ht="20" customHeight="1"/>
    <row r="1079" ht="20" customHeight="1"/>
    <row r="1080" ht="20" customHeight="1"/>
    <row r="1081" ht="20" customHeight="1"/>
    <row r="1082" ht="20" customHeight="1"/>
    <row r="1083" ht="20" customHeight="1"/>
    <row r="1084" ht="20" customHeight="1"/>
    <row r="1085" ht="20" customHeight="1"/>
    <row r="1086" ht="20" customHeight="1"/>
    <row r="1087" ht="20" customHeight="1"/>
    <row r="1088" ht="20" customHeight="1"/>
    <row r="1089" ht="20" customHeight="1"/>
    <row r="1090" ht="20" customHeight="1"/>
    <row r="1091" ht="20" customHeight="1"/>
    <row r="1092" ht="20" customHeight="1"/>
    <row r="1093" ht="20" customHeight="1"/>
    <row r="1094" ht="20" customHeight="1"/>
    <row r="1095" ht="20" customHeight="1"/>
    <row r="1096" ht="20" customHeight="1"/>
    <row r="1097" ht="20" customHeight="1"/>
    <row r="1098" ht="20" customHeight="1"/>
    <row r="1099" ht="20" customHeight="1"/>
    <row r="1100" ht="20" customHeight="1"/>
    <row r="1101" ht="20" customHeight="1"/>
    <row r="1102" ht="20" customHeight="1"/>
    <row r="1103" ht="20" customHeight="1"/>
    <row r="1104" ht="20" customHeight="1"/>
    <row r="1105" ht="20" customHeight="1"/>
    <row r="1106" ht="20" customHeight="1"/>
    <row r="1107" ht="20" customHeight="1"/>
    <row r="1108" ht="20" customHeight="1"/>
    <row r="1109" ht="20" customHeight="1"/>
    <row r="1110" ht="20" customHeight="1"/>
    <row r="1111" ht="20" customHeight="1"/>
    <row r="1112" ht="20" customHeight="1"/>
    <row r="1113" ht="20" customHeight="1"/>
    <row r="1114" ht="20" customHeight="1"/>
    <row r="1115" ht="20" customHeight="1"/>
    <row r="1116" ht="20" customHeight="1"/>
    <row r="1117" ht="20" customHeight="1"/>
    <row r="1118" ht="20" customHeight="1"/>
    <row r="1119" ht="20" customHeight="1"/>
    <row r="1120" ht="20" customHeight="1"/>
    <row r="1121" ht="20" customHeight="1"/>
    <row r="1122" ht="20" customHeight="1"/>
    <row r="1123" ht="20" customHeight="1"/>
    <row r="1124" ht="20" customHeight="1"/>
    <row r="1125" ht="20" customHeight="1"/>
    <row r="1126" ht="20" customHeight="1"/>
    <row r="1127" ht="20" customHeight="1"/>
    <row r="1128" ht="20" customHeight="1"/>
    <row r="1129" ht="20" customHeight="1"/>
    <row r="1130" ht="20" customHeight="1"/>
    <row r="1131" ht="20" customHeight="1"/>
    <row r="1132" ht="20" customHeight="1"/>
    <row r="1133" ht="20" customHeight="1"/>
    <row r="1134" ht="20" customHeight="1"/>
    <row r="1135" ht="20" customHeight="1"/>
    <row r="1136" ht="20" customHeight="1"/>
    <row r="1137" ht="20" customHeight="1"/>
    <row r="1138" ht="20" customHeight="1"/>
    <row r="1139" ht="20" customHeight="1"/>
    <row r="1140" ht="20" customHeight="1"/>
    <row r="1141" ht="20" customHeight="1"/>
    <row r="1142" ht="20" customHeight="1"/>
    <row r="1143" ht="20" customHeight="1"/>
    <row r="1144" ht="20" customHeight="1"/>
    <row r="1145" ht="20" customHeight="1"/>
    <row r="1146" ht="20" customHeight="1"/>
    <row r="1147" ht="20" customHeight="1"/>
    <row r="1148" ht="20" customHeight="1"/>
    <row r="1149" ht="20" customHeight="1"/>
    <row r="1150" ht="20" customHeight="1"/>
    <row r="1151" ht="20" customHeight="1"/>
    <row r="1152" ht="20" customHeight="1"/>
    <row r="1153" ht="20" customHeight="1"/>
    <row r="1154" ht="20" customHeight="1"/>
    <row r="1155" ht="20" customHeight="1"/>
    <row r="1156" ht="20" customHeight="1"/>
    <row r="1157" ht="20" customHeight="1"/>
    <row r="1158" ht="20" customHeight="1"/>
    <row r="1159" ht="20" customHeight="1"/>
    <row r="1160" ht="20" customHeight="1"/>
    <row r="1161" ht="20" customHeight="1"/>
    <row r="1162" ht="20" customHeight="1"/>
    <row r="1163" ht="20" customHeight="1"/>
    <row r="1164" ht="20" customHeight="1"/>
    <row r="1165" ht="20" customHeight="1"/>
    <row r="1166" ht="20" customHeight="1"/>
    <row r="1167" ht="20" customHeight="1"/>
    <row r="1168" ht="20" customHeight="1"/>
    <row r="1169" ht="20" customHeight="1"/>
    <row r="1170" ht="20" customHeight="1"/>
    <row r="1171" ht="20" customHeight="1"/>
    <row r="1172" ht="20" customHeight="1"/>
    <row r="1173" ht="20" customHeight="1"/>
    <row r="1174" ht="20" customHeight="1"/>
    <row r="1175" ht="20" customHeight="1"/>
    <row r="1176" ht="20" customHeight="1"/>
    <row r="1177" ht="20" customHeight="1"/>
    <row r="1178" ht="20" customHeight="1"/>
    <row r="1179" ht="20" customHeight="1"/>
    <row r="1180" ht="20" customHeight="1"/>
    <row r="1181" ht="20" customHeight="1"/>
    <row r="1182" ht="20" customHeight="1"/>
    <row r="1183" ht="20" customHeight="1"/>
    <row r="1184" ht="20" customHeight="1"/>
    <row r="1185" ht="20" customHeight="1"/>
    <row r="1186" ht="20" customHeight="1"/>
    <row r="1187" ht="20" customHeight="1"/>
    <row r="1188" ht="20" customHeight="1"/>
    <row r="1189" ht="20" customHeight="1"/>
    <row r="1190" ht="20" customHeight="1"/>
    <row r="1191" ht="20" customHeight="1"/>
    <row r="1192" ht="20" customHeight="1"/>
    <row r="1193" ht="20" customHeight="1"/>
    <row r="1194" ht="20" customHeight="1"/>
    <row r="1195" ht="20" customHeight="1"/>
    <row r="1196" ht="20" customHeight="1"/>
    <row r="1197" ht="20" customHeight="1"/>
    <row r="1198" ht="20" customHeight="1"/>
    <row r="1199" ht="20" customHeight="1"/>
    <row r="1200" ht="20" customHeight="1"/>
    <row r="1201" ht="20" customHeight="1"/>
    <row r="1202" ht="20" customHeight="1"/>
    <row r="1203" ht="20" customHeight="1"/>
    <row r="1204" ht="20" customHeight="1"/>
    <row r="1205" ht="20" customHeight="1"/>
    <row r="1206" ht="20" customHeight="1"/>
    <row r="1207" ht="20" customHeight="1"/>
    <row r="1208" ht="20" customHeight="1"/>
    <row r="1209" ht="20" customHeight="1"/>
    <row r="1210" ht="20" customHeight="1"/>
    <row r="1211" ht="20" customHeight="1"/>
    <row r="1212" ht="20" customHeight="1"/>
    <row r="1213" ht="20" customHeight="1"/>
    <row r="1214" ht="20" customHeight="1"/>
    <row r="1215" ht="20" customHeight="1"/>
    <row r="1216" ht="20" customHeight="1"/>
    <row r="1217" ht="20" customHeight="1"/>
    <row r="1218" ht="20" customHeight="1"/>
    <row r="1219" ht="20" customHeight="1"/>
    <row r="1220" ht="20" customHeight="1"/>
    <row r="1221" ht="20" customHeight="1"/>
    <row r="1222" ht="20" customHeight="1"/>
    <row r="1223" ht="20" customHeight="1"/>
    <row r="1224" ht="20" customHeight="1"/>
    <row r="1225" ht="20" customHeight="1"/>
    <row r="1226" ht="20" customHeight="1"/>
    <row r="1227" ht="20" customHeight="1"/>
    <row r="1228" ht="20" customHeight="1"/>
    <row r="1229" ht="20" customHeight="1"/>
    <row r="1230" ht="20" customHeight="1"/>
    <row r="1231" ht="20" customHeight="1"/>
    <row r="1232" ht="20" customHeight="1"/>
    <row r="1233" ht="20" customHeight="1"/>
    <row r="1234" ht="20" customHeight="1"/>
    <row r="1235" ht="20" customHeight="1"/>
    <row r="1236" ht="20" customHeight="1"/>
    <row r="1237" ht="20" customHeight="1"/>
    <row r="1238" ht="20" customHeight="1"/>
    <row r="1239" ht="20" customHeight="1"/>
    <row r="1240" ht="20" customHeight="1"/>
    <row r="1241" ht="20" customHeight="1"/>
    <row r="1242" ht="20" customHeight="1"/>
    <row r="1243" ht="20" customHeight="1"/>
    <row r="1244" ht="20" customHeight="1"/>
    <row r="1245" ht="20" customHeight="1"/>
    <row r="1246" ht="20" customHeight="1"/>
    <row r="1247" ht="20" customHeight="1"/>
    <row r="1248" ht="20" customHeight="1"/>
    <row r="1249" ht="20" customHeight="1"/>
    <row r="1250" ht="20" customHeight="1"/>
    <row r="1251" ht="20" customHeight="1"/>
    <row r="1252" ht="20" customHeight="1"/>
    <row r="1253" ht="20" customHeight="1"/>
    <row r="1254" ht="20" customHeight="1"/>
    <row r="1255" ht="20" customHeight="1"/>
    <row r="1256" ht="20" customHeight="1"/>
    <row r="1257" ht="20" customHeight="1"/>
    <row r="1258" ht="20" customHeight="1"/>
    <row r="1259" ht="20" customHeight="1"/>
    <row r="1260" ht="20" customHeight="1"/>
    <row r="1261" ht="20" customHeight="1"/>
    <row r="1262" ht="20" customHeight="1"/>
    <row r="1263" ht="20" customHeight="1"/>
    <row r="1264" ht="20" customHeight="1"/>
    <row r="1265" ht="20" customHeight="1"/>
    <row r="1266" ht="20" customHeight="1"/>
    <row r="1267" ht="20" customHeight="1"/>
    <row r="1268" ht="20" customHeight="1"/>
    <row r="1269" ht="20" customHeight="1"/>
    <row r="1270" ht="20" customHeight="1"/>
    <row r="1271" ht="20" customHeight="1"/>
    <row r="1272" ht="20" customHeight="1"/>
    <row r="1273" ht="20" customHeight="1"/>
    <row r="1274" ht="20" customHeight="1"/>
    <row r="1275" ht="20" customHeight="1"/>
    <row r="1276" ht="20" customHeight="1"/>
    <row r="1277" ht="20" customHeight="1"/>
    <row r="1278" ht="20" customHeight="1"/>
    <row r="1279" ht="20" customHeight="1"/>
    <row r="1280" ht="20" customHeight="1"/>
    <row r="1281" ht="20" customHeight="1"/>
    <row r="1282" ht="20" customHeight="1"/>
    <row r="1283" ht="20" customHeight="1"/>
    <row r="1284" ht="20" customHeight="1"/>
    <row r="1285" ht="20" customHeight="1"/>
    <row r="1286" ht="20" customHeight="1"/>
    <row r="1287" ht="20" customHeight="1"/>
    <row r="1288" ht="20" customHeight="1"/>
    <row r="1289" ht="20" customHeight="1"/>
    <row r="1290" ht="20" customHeight="1"/>
    <row r="1291" ht="20" customHeight="1"/>
    <row r="1292" ht="20" customHeight="1"/>
    <row r="1293" ht="20" customHeight="1"/>
    <row r="1294" ht="20" customHeight="1"/>
    <row r="1295" ht="20" customHeight="1"/>
    <row r="1296" ht="20" customHeight="1"/>
    <row r="1297" ht="20" customHeight="1"/>
    <row r="1298" ht="20" customHeight="1"/>
    <row r="1299" ht="20" customHeight="1"/>
    <row r="1300" ht="20" customHeight="1"/>
    <row r="1301" ht="20" customHeight="1"/>
    <row r="1302" ht="20" customHeight="1"/>
    <row r="1303" ht="20" customHeight="1"/>
    <row r="1304" ht="20" customHeight="1"/>
    <row r="1305" ht="20" customHeight="1"/>
    <row r="1306" ht="20" customHeight="1"/>
    <row r="1307" ht="20" customHeight="1"/>
    <row r="1308" ht="20" customHeight="1"/>
    <row r="1309" ht="20" customHeight="1"/>
    <row r="1310" ht="20" customHeight="1"/>
    <row r="1311" ht="20" customHeight="1"/>
    <row r="1312" ht="20" customHeight="1"/>
    <row r="1313" ht="20" customHeight="1"/>
    <row r="1314" ht="20" customHeight="1"/>
    <row r="1315" ht="20" customHeight="1"/>
    <row r="1316" ht="20" customHeight="1"/>
    <row r="1317" ht="20" customHeight="1"/>
    <row r="1318" ht="20" customHeight="1"/>
    <row r="1319" ht="20" customHeight="1"/>
    <row r="1320" ht="20" customHeight="1"/>
    <row r="1321" ht="20" customHeight="1"/>
    <row r="1322" ht="20" customHeight="1"/>
    <row r="1323" ht="20" customHeight="1"/>
    <row r="1324" ht="20" customHeight="1"/>
    <row r="1325" ht="20" customHeight="1"/>
    <row r="1326" ht="20" customHeight="1"/>
    <row r="1327" ht="20" customHeight="1"/>
    <row r="1328" ht="20" customHeight="1"/>
    <row r="1329" ht="20" customHeight="1"/>
    <row r="1330" ht="20" customHeight="1"/>
    <row r="1331" ht="20" customHeight="1"/>
    <row r="1332" ht="20" customHeight="1"/>
    <row r="1333" ht="20" customHeight="1"/>
    <row r="1334" ht="20" customHeight="1"/>
    <row r="1335" ht="20" customHeight="1"/>
    <row r="1336" ht="20" customHeight="1"/>
    <row r="1337" ht="20" customHeight="1"/>
    <row r="1338" ht="20" customHeight="1"/>
    <row r="1339" ht="20" customHeight="1"/>
    <row r="1340" ht="20" customHeight="1"/>
    <row r="1341" ht="20" customHeight="1"/>
    <row r="1342" ht="20" customHeight="1"/>
    <row r="1343" ht="20" customHeight="1"/>
    <row r="1344" ht="20" customHeight="1"/>
    <row r="1345" ht="20" customHeight="1"/>
    <row r="1346" ht="20" customHeight="1"/>
    <row r="1347" ht="20" customHeight="1"/>
    <row r="1348" ht="20" customHeight="1"/>
    <row r="1349" ht="20" customHeight="1"/>
    <row r="1350" ht="20" customHeight="1"/>
    <row r="1351" ht="20" customHeight="1"/>
    <row r="1352" ht="20" customHeight="1"/>
    <row r="1353" ht="20" customHeight="1"/>
    <row r="1354" ht="20" customHeight="1"/>
    <row r="1355" ht="20" customHeight="1"/>
    <row r="1356" ht="20" customHeight="1"/>
    <row r="1357" ht="20" customHeight="1"/>
    <row r="1358" ht="20" customHeight="1"/>
    <row r="1359" ht="20" customHeight="1"/>
    <row r="1360" ht="20" customHeight="1"/>
    <row r="1361" ht="20" customHeight="1"/>
    <row r="1362" ht="20" customHeight="1"/>
    <row r="1363" ht="20" customHeight="1"/>
    <row r="1364" ht="20" customHeight="1"/>
    <row r="1365" ht="20" customHeight="1"/>
    <row r="1366" ht="20" customHeight="1"/>
    <row r="1367" ht="20" customHeight="1"/>
    <row r="1368" ht="20" customHeight="1"/>
    <row r="1369" ht="20" customHeight="1"/>
    <row r="1370" ht="20" customHeight="1"/>
    <row r="1371" ht="20" customHeight="1"/>
    <row r="1372" ht="20" customHeight="1"/>
    <row r="1373" ht="20" customHeight="1"/>
    <row r="1374" ht="20" customHeight="1"/>
    <row r="1375" ht="20" customHeight="1"/>
    <row r="1376" ht="20" customHeight="1"/>
    <row r="1377" ht="20" customHeight="1"/>
    <row r="1378" ht="20" customHeight="1"/>
    <row r="1379" ht="20" customHeight="1"/>
    <row r="1380" ht="20" customHeight="1"/>
    <row r="1381" ht="20" customHeight="1"/>
    <row r="1382" ht="20" customHeight="1"/>
    <row r="1383" ht="20" customHeight="1"/>
    <row r="1384" ht="20" customHeight="1"/>
    <row r="1385" ht="20" customHeight="1"/>
    <row r="1386" ht="20" customHeight="1"/>
    <row r="1387" ht="20" customHeight="1"/>
    <row r="1388" ht="20" customHeight="1"/>
    <row r="1389" ht="20" customHeight="1"/>
    <row r="1390" ht="20" customHeight="1"/>
    <row r="1391" ht="20" customHeight="1"/>
    <row r="1392" ht="20" customHeight="1"/>
    <row r="1393" ht="20" customHeight="1"/>
    <row r="1394" ht="20" customHeight="1"/>
    <row r="1395" ht="20" customHeight="1"/>
    <row r="1396" ht="20" customHeight="1"/>
    <row r="1397" ht="20" customHeight="1"/>
    <row r="1398" ht="20" customHeight="1"/>
    <row r="1399" ht="20" customHeight="1"/>
    <row r="1400" ht="20" customHeight="1"/>
    <row r="1401" ht="20" customHeight="1"/>
    <row r="1402" ht="20" customHeight="1"/>
    <row r="1403" ht="20" customHeight="1"/>
    <row r="1404" ht="20" customHeight="1"/>
    <row r="1405" ht="20" customHeight="1"/>
    <row r="1406" ht="20" customHeight="1"/>
    <row r="1407" ht="20" customHeight="1"/>
    <row r="1408" ht="20" customHeight="1"/>
    <row r="1409" ht="20" customHeight="1"/>
    <row r="1410" ht="20" customHeight="1"/>
    <row r="1411" ht="20" customHeight="1"/>
    <row r="1412" ht="20" customHeight="1"/>
    <row r="1413" ht="20" customHeight="1"/>
    <row r="1414" ht="20" customHeight="1"/>
    <row r="1415" ht="20" customHeight="1"/>
    <row r="1416" ht="20" customHeight="1"/>
    <row r="1417" ht="20" customHeight="1"/>
    <row r="1418" ht="20" customHeight="1"/>
    <row r="1419" ht="20" customHeight="1"/>
    <row r="1420" ht="20" customHeight="1"/>
    <row r="1421" ht="20" customHeight="1"/>
    <row r="1422" ht="20" customHeight="1"/>
    <row r="1423" ht="20" customHeight="1"/>
    <row r="1424" ht="20" customHeight="1"/>
    <row r="1425" ht="20" customHeight="1"/>
    <row r="1426" ht="20" customHeight="1"/>
    <row r="1427" ht="20" customHeight="1"/>
    <row r="1428" ht="20" customHeight="1"/>
    <row r="1429" ht="20" customHeight="1"/>
    <row r="1430" ht="20" customHeight="1"/>
    <row r="1431" ht="20" customHeight="1"/>
    <row r="1432" ht="20" customHeight="1"/>
    <row r="1433" ht="20" customHeight="1"/>
    <row r="1434" ht="20" customHeight="1"/>
    <row r="1435" ht="20" customHeight="1"/>
    <row r="1436" ht="20" customHeight="1"/>
    <row r="1437" ht="20" customHeight="1"/>
    <row r="1438" ht="20" customHeight="1"/>
    <row r="1439" ht="20" customHeight="1"/>
    <row r="1440" ht="20" customHeight="1"/>
    <row r="1441" ht="20" customHeight="1"/>
    <row r="1442" ht="20" customHeight="1"/>
    <row r="1443" ht="20" customHeight="1"/>
    <row r="1444" ht="20" customHeight="1"/>
    <row r="1445" ht="20" customHeight="1"/>
    <row r="1446" ht="20" customHeight="1"/>
    <row r="1447" ht="20" customHeight="1"/>
    <row r="1448" ht="20" customHeight="1"/>
    <row r="1449" ht="20" customHeight="1"/>
    <row r="1450" ht="20" customHeight="1"/>
    <row r="1451" ht="20" customHeight="1"/>
    <row r="1452" ht="20" customHeight="1"/>
    <row r="1453" ht="20" customHeight="1"/>
    <row r="1454" ht="20" customHeight="1"/>
    <row r="1455" ht="20" customHeight="1"/>
    <row r="1456" ht="20" customHeight="1"/>
    <row r="1457" ht="20" customHeight="1"/>
    <row r="1458" ht="20" customHeight="1"/>
    <row r="1459" ht="20" customHeight="1"/>
    <row r="1460" ht="20" customHeight="1"/>
    <row r="1461" ht="20" customHeight="1"/>
    <row r="1462" ht="20" customHeight="1"/>
    <row r="1463" ht="20" customHeight="1"/>
    <row r="1464" ht="20" customHeight="1"/>
    <row r="1465" ht="20" customHeight="1"/>
    <row r="1466" ht="20" customHeight="1"/>
    <row r="1467" ht="20" customHeight="1"/>
    <row r="1468" ht="20" customHeight="1"/>
    <row r="1469" ht="20" customHeight="1"/>
    <row r="1470" ht="20" customHeight="1"/>
    <row r="1471" ht="20" customHeight="1"/>
    <row r="1472" ht="20" customHeight="1"/>
    <row r="1473" ht="20" customHeight="1"/>
    <row r="1474" ht="20" customHeight="1"/>
    <row r="1475" ht="20" customHeight="1"/>
    <row r="1476" ht="20" customHeight="1"/>
    <row r="1477" ht="20" customHeight="1"/>
    <row r="1478" ht="20" customHeight="1"/>
    <row r="1479" ht="20" customHeight="1"/>
    <row r="1480" ht="20" customHeight="1"/>
    <row r="1481" ht="20" customHeight="1"/>
    <row r="1482" ht="20" customHeight="1"/>
    <row r="1483" ht="20" customHeight="1"/>
    <row r="1484" ht="20" customHeight="1"/>
    <row r="1485" ht="20" customHeight="1"/>
    <row r="1486" ht="20" customHeight="1"/>
    <row r="1487" ht="20" customHeight="1"/>
    <row r="1488" ht="20" customHeight="1"/>
    <row r="1489" ht="20" customHeight="1"/>
    <row r="1490" ht="20" customHeight="1"/>
    <row r="1491" ht="20" customHeight="1"/>
    <row r="1492" ht="20" customHeight="1"/>
    <row r="1493" ht="20" customHeight="1"/>
    <row r="1494" ht="20" customHeight="1"/>
    <row r="1495" ht="20" customHeight="1"/>
    <row r="1496" ht="20" customHeight="1"/>
    <row r="1497" ht="20" customHeight="1"/>
    <row r="1498" ht="20" customHeight="1"/>
    <row r="1499" ht="20" customHeight="1"/>
    <row r="1500" ht="20" customHeight="1"/>
    <row r="1501" ht="20" customHeight="1"/>
    <row r="1502" ht="20" customHeight="1"/>
    <row r="1503" ht="20" customHeight="1"/>
    <row r="1504" ht="20" customHeight="1"/>
    <row r="1505" ht="20" customHeight="1"/>
    <row r="1506" ht="20" customHeight="1"/>
    <row r="1507" ht="20" customHeight="1"/>
    <row r="1508" ht="20" customHeight="1"/>
    <row r="1509" ht="20" customHeight="1"/>
    <row r="1510" ht="20" customHeight="1"/>
    <row r="1511" ht="20" customHeight="1"/>
    <row r="1512" ht="20" customHeight="1"/>
    <row r="1513" ht="20" customHeight="1"/>
    <row r="1514" ht="20" customHeight="1"/>
    <row r="1515" ht="20" customHeight="1"/>
    <row r="1516" ht="20" customHeight="1"/>
    <row r="1517" ht="20" customHeight="1"/>
    <row r="1518" ht="20" customHeight="1"/>
    <row r="1519" ht="20" customHeight="1"/>
    <row r="1520" ht="20" customHeight="1"/>
    <row r="1521" ht="20" customHeight="1"/>
    <row r="1522" ht="20" customHeight="1"/>
    <row r="1523" ht="20" customHeight="1"/>
    <row r="1524" ht="20" customHeight="1"/>
    <row r="1525" ht="20" customHeight="1"/>
    <row r="1526" ht="20" customHeight="1"/>
    <row r="1527" ht="20" customHeight="1"/>
    <row r="1528" ht="20" customHeight="1"/>
    <row r="1529" ht="20" customHeight="1"/>
    <row r="1530" ht="20" customHeight="1"/>
    <row r="1531" ht="20" customHeight="1"/>
    <row r="1532" ht="20" customHeight="1"/>
    <row r="1533" ht="20" customHeight="1"/>
    <row r="1534" ht="20" customHeight="1"/>
    <row r="1535" ht="20" customHeight="1"/>
    <row r="1536" ht="20" customHeight="1"/>
    <row r="1537" ht="20" customHeight="1"/>
    <row r="1538" ht="20" customHeight="1"/>
    <row r="1539" ht="20" customHeight="1"/>
    <row r="1540" ht="20" customHeight="1"/>
    <row r="1541" ht="20" customHeight="1"/>
    <row r="1542" ht="20" customHeight="1"/>
    <row r="1543" ht="20" customHeight="1"/>
    <row r="1544" ht="20" customHeight="1"/>
    <row r="1545" ht="20" customHeight="1"/>
    <row r="1546" ht="20" customHeight="1"/>
    <row r="1547" ht="20" customHeight="1"/>
    <row r="1548" ht="20" customHeight="1"/>
    <row r="1549" ht="20" customHeight="1"/>
    <row r="1550" ht="20" customHeight="1"/>
    <row r="1551" ht="20" customHeight="1"/>
    <row r="1552" ht="20" customHeight="1"/>
    <row r="1553" ht="20" customHeight="1"/>
    <row r="1554" ht="20" customHeight="1"/>
    <row r="1555" ht="20" customHeight="1"/>
    <row r="1556" ht="20" customHeight="1"/>
    <row r="1557" ht="20" customHeight="1"/>
    <row r="1558" ht="20" customHeight="1"/>
    <row r="1559" ht="20" customHeight="1"/>
    <row r="1560" ht="20" customHeight="1"/>
    <row r="1561" ht="20" customHeight="1"/>
    <row r="1562" ht="20" customHeight="1"/>
    <row r="1563" ht="20" customHeight="1"/>
    <row r="1564" ht="20" customHeight="1"/>
    <row r="1565" ht="20" customHeight="1"/>
    <row r="1566" ht="20" customHeight="1"/>
    <row r="1567" ht="20" customHeight="1"/>
    <row r="1568" ht="20" customHeight="1"/>
    <row r="1569" ht="20" customHeight="1"/>
    <row r="1570" ht="20" customHeight="1"/>
    <row r="1571" ht="20" customHeight="1"/>
    <row r="1572" ht="20" customHeight="1"/>
    <row r="1573" ht="20" customHeight="1"/>
    <row r="1574" ht="20" customHeight="1"/>
    <row r="1575" ht="20" customHeight="1"/>
    <row r="1576" ht="20" customHeight="1"/>
    <row r="1577" ht="20" customHeight="1"/>
    <row r="1578" ht="20" customHeight="1"/>
    <row r="1579" ht="20" customHeight="1"/>
    <row r="1580" ht="20" customHeight="1"/>
    <row r="1581" ht="20" customHeight="1"/>
    <row r="1582" ht="20" customHeight="1"/>
    <row r="1583" ht="20" customHeight="1"/>
    <row r="1584" ht="20" customHeight="1"/>
    <row r="1585" ht="20" customHeight="1"/>
    <row r="1586" ht="20" customHeight="1"/>
    <row r="1587" ht="20" customHeight="1"/>
    <row r="1588" ht="20" customHeight="1"/>
    <row r="1589" ht="20" customHeight="1"/>
    <row r="1590" ht="20" customHeight="1"/>
    <row r="1591" ht="20" customHeight="1"/>
    <row r="1592" ht="20" customHeight="1"/>
    <row r="1593" ht="20" customHeight="1"/>
    <row r="1594" ht="20" customHeight="1"/>
    <row r="1595" ht="20" customHeight="1"/>
    <row r="1596" ht="20" customHeight="1"/>
    <row r="1597" ht="20" customHeight="1"/>
    <row r="1598" ht="20" customHeight="1"/>
    <row r="1599" ht="20" customHeight="1"/>
    <row r="1600" ht="20" customHeight="1"/>
    <row r="1601" ht="20" customHeight="1"/>
    <row r="1602" ht="20" customHeight="1"/>
    <row r="1603" ht="20" customHeight="1"/>
    <row r="1604" ht="20" customHeight="1"/>
    <row r="1605" ht="20" customHeight="1"/>
    <row r="1606" ht="20" customHeight="1"/>
    <row r="1607" ht="20" customHeight="1"/>
    <row r="1608" ht="20" customHeight="1"/>
    <row r="1609" ht="20" customHeight="1"/>
    <row r="1610" ht="20" customHeight="1"/>
    <row r="1611" ht="20" customHeight="1"/>
    <row r="1612" ht="20" customHeight="1"/>
    <row r="1613" ht="20" customHeight="1"/>
    <row r="1614" ht="20" customHeight="1"/>
    <row r="1615" ht="20" customHeight="1"/>
    <row r="1616" ht="20" customHeight="1"/>
    <row r="1617" ht="20" customHeight="1"/>
    <row r="1618" ht="20" customHeight="1"/>
    <row r="1619" ht="20" customHeight="1"/>
    <row r="1620" ht="20" customHeight="1"/>
    <row r="1621" ht="20" customHeight="1"/>
    <row r="1622" ht="20" customHeight="1"/>
    <row r="1623" ht="20" customHeight="1"/>
    <row r="1624" ht="20" customHeight="1"/>
    <row r="1625" ht="20" customHeight="1"/>
    <row r="1626" ht="20" customHeight="1"/>
    <row r="1627" ht="20" customHeight="1"/>
    <row r="1628" ht="20" customHeight="1"/>
    <row r="1629" ht="20" customHeight="1"/>
    <row r="1630" ht="20" customHeight="1"/>
    <row r="1631" ht="20" customHeight="1"/>
    <row r="1632" ht="20" customHeight="1"/>
    <row r="1633" ht="20" customHeight="1"/>
    <row r="1634" ht="20" customHeight="1"/>
    <row r="1635" ht="20" customHeight="1"/>
    <row r="1636" ht="20" customHeight="1"/>
    <row r="1637" ht="20" customHeight="1"/>
    <row r="1638" ht="20" customHeight="1"/>
    <row r="1639" ht="20" customHeight="1"/>
    <row r="1640" ht="20" customHeight="1"/>
    <row r="1641" ht="20" customHeight="1"/>
    <row r="1642" ht="20" customHeight="1"/>
    <row r="1643" ht="20" customHeight="1"/>
    <row r="1644" ht="20" customHeight="1"/>
    <row r="1645" ht="20" customHeight="1"/>
    <row r="1646" ht="20" customHeight="1"/>
    <row r="1647" ht="20" customHeight="1"/>
    <row r="1648" ht="20" customHeight="1"/>
    <row r="1649" ht="20" customHeight="1"/>
    <row r="1650" ht="20" customHeight="1"/>
    <row r="1651" ht="20" customHeight="1"/>
    <row r="1652" ht="20" customHeight="1"/>
    <row r="1653" ht="20" customHeight="1"/>
    <row r="1654" ht="20" customHeight="1"/>
    <row r="1655" ht="20" customHeight="1"/>
    <row r="1656" ht="20" customHeight="1"/>
    <row r="1657" ht="20" customHeight="1"/>
    <row r="1658" ht="20" customHeight="1"/>
    <row r="1659" ht="20" customHeight="1"/>
    <row r="1660" ht="20" customHeight="1"/>
    <row r="1661" ht="20" customHeight="1"/>
    <row r="1662" ht="20" customHeight="1"/>
    <row r="1663" ht="20" customHeight="1"/>
    <row r="1664" ht="20" customHeight="1"/>
    <row r="1665" ht="20" customHeight="1"/>
    <row r="1666" ht="20" customHeight="1"/>
    <row r="1667" ht="20" customHeight="1"/>
    <row r="1668" ht="20" customHeight="1"/>
    <row r="1669" ht="20" customHeight="1"/>
    <row r="1670" ht="20" customHeight="1"/>
    <row r="1671" ht="20" customHeight="1"/>
    <row r="1672" ht="20" customHeight="1"/>
    <row r="1673" ht="20" customHeight="1"/>
    <row r="1674" ht="20" customHeight="1"/>
    <row r="1675" ht="20" customHeight="1"/>
    <row r="1676" ht="20" customHeight="1"/>
    <row r="1677" ht="20" customHeight="1"/>
    <row r="1678" ht="20" customHeight="1"/>
    <row r="1679" ht="20" customHeight="1"/>
    <row r="1680" ht="20" customHeight="1"/>
    <row r="1681" ht="20" customHeight="1"/>
    <row r="1682" ht="20" customHeight="1"/>
    <row r="1683" ht="20" customHeight="1"/>
    <row r="1684" ht="20" customHeight="1"/>
    <row r="1685" ht="20" customHeight="1"/>
    <row r="1686" ht="20" customHeight="1"/>
    <row r="1687" ht="20" customHeight="1"/>
    <row r="1688" ht="20" customHeight="1"/>
    <row r="1689" ht="20" customHeight="1"/>
    <row r="1690" ht="20" customHeight="1"/>
    <row r="1691" ht="20" customHeight="1"/>
    <row r="1692" ht="20" customHeight="1"/>
    <row r="1693" ht="20" customHeight="1"/>
    <row r="1694" ht="20" customHeight="1"/>
    <row r="1695" ht="20" customHeight="1"/>
    <row r="1696" ht="20" customHeight="1"/>
    <row r="1697" ht="20" customHeight="1"/>
    <row r="1698" ht="20" customHeight="1"/>
    <row r="1699" ht="20" customHeight="1"/>
    <row r="1700" ht="20" customHeight="1"/>
    <row r="1701" ht="20" customHeight="1"/>
    <row r="1702" ht="20" customHeight="1"/>
    <row r="1703" ht="20" customHeight="1"/>
    <row r="1704" ht="20" customHeight="1"/>
    <row r="1705" ht="20" customHeight="1"/>
    <row r="1706" ht="20" customHeight="1"/>
    <row r="1707" ht="20" customHeight="1"/>
    <row r="1708" ht="20" customHeight="1"/>
    <row r="1709" ht="20" customHeight="1"/>
    <row r="1710" ht="20" customHeight="1"/>
    <row r="1711" ht="20" customHeight="1"/>
    <row r="1712" ht="20" customHeight="1"/>
    <row r="1713" ht="20" customHeight="1"/>
    <row r="1714" ht="20" customHeight="1"/>
    <row r="1715" ht="20" customHeight="1"/>
    <row r="1716" ht="20" customHeight="1"/>
    <row r="1717" ht="20" customHeight="1"/>
    <row r="1718" ht="20" customHeight="1"/>
    <row r="1719" ht="20" customHeight="1"/>
    <row r="1720" ht="20" customHeight="1"/>
    <row r="1721" ht="20" customHeight="1"/>
    <row r="1722" ht="20" customHeight="1"/>
    <row r="1723" ht="20" customHeight="1"/>
    <row r="1724" ht="20" customHeight="1"/>
    <row r="1725" ht="20" customHeight="1"/>
    <row r="1726" ht="20" customHeight="1"/>
    <row r="1727" ht="20" customHeight="1"/>
    <row r="1728" ht="20" customHeight="1"/>
    <row r="1729" ht="20" customHeight="1"/>
    <row r="1730" ht="20" customHeight="1"/>
    <row r="1731" ht="20" customHeight="1"/>
    <row r="1732" ht="20" customHeight="1"/>
    <row r="1733" ht="20" customHeight="1"/>
    <row r="1734" ht="20" customHeight="1"/>
    <row r="1735" ht="20" customHeight="1"/>
    <row r="1736" ht="20" customHeight="1"/>
    <row r="1737" ht="20" customHeight="1"/>
    <row r="1738" ht="20" customHeight="1"/>
    <row r="1739" ht="20" customHeight="1"/>
    <row r="1740" ht="20" customHeight="1"/>
    <row r="1741" ht="20" customHeight="1"/>
    <row r="1742" ht="20" customHeight="1"/>
    <row r="1743" ht="20" customHeight="1"/>
    <row r="1744" ht="20" customHeight="1"/>
    <row r="1745" ht="20" customHeight="1"/>
    <row r="1746" ht="20" customHeight="1"/>
    <row r="1747" ht="20" customHeight="1"/>
    <row r="1748" ht="20" customHeight="1"/>
    <row r="1749" ht="20" customHeight="1"/>
    <row r="1750" ht="20" customHeight="1"/>
    <row r="1751" ht="20" customHeight="1"/>
    <row r="1752" ht="20" customHeight="1"/>
    <row r="1753" ht="20" customHeight="1"/>
    <row r="1754" ht="20" customHeight="1"/>
    <row r="1755" ht="20" customHeight="1"/>
    <row r="1756" ht="20" customHeight="1"/>
    <row r="1757" ht="20" customHeight="1"/>
    <row r="1758" ht="20" customHeight="1"/>
    <row r="1759" ht="20" customHeight="1"/>
    <row r="1760" ht="20" customHeight="1"/>
    <row r="1761" ht="20" customHeight="1"/>
    <row r="1762" ht="20" customHeight="1"/>
    <row r="1763" ht="20" customHeight="1"/>
    <row r="1764" ht="20" customHeight="1"/>
    <row r="1765" ht="20" customHeight="1"/>
    <row r="1766" ht="20" customHeight="1"/>
    <row r="1767" ht="20" customHeight="1"/>
    <row r="1768" ht="20" customHeight="1"/>
    <row r="1769" ht="20" customHeight="1"/>
    <row r="1770" ht="20" customHeight="1"/>
    <row r="1771" ht="20" customHeight="1"/>
    <row r="1772" ht="20" customHeight="1"/>
    <row r="1773" ht="20" customHeight="1"/>
    <row r="1774" ht="20" customHeight="1"/>
    <row r="1775" ht="20" customHeight="1"/>
    <row r="1776" ht="20" customHeight="1"/>
    <row r="1777" ht="20" customHeight="1"/>
    <row r="1778" ht="20" customHeight="1"/>
    <row r="1779" ht="20" customHeight="1"/>
    <row r="1780" ht="20" customHeight="1"/>
    <row r="1781" ht="20" customHeight="1"/>
    <row r="1782" ht="20" customHeight="1"/>
    <row r="1783" ht="20" customHeight="1"/>
    <row r="1784" ht="20" customHeight="1"/>
    <row r="1785" ht="20" customHeight="1"/>
    <row r="1786" ht="20" customHeight="1"/>
    <row r="1787" ht="20" customHeight="1"/>
    <row r="1788" ht="20" customHeight="1"/>
    <row r="1789" ht="20" customHeight="1"/>
    <row r="1790" ht="20" customHeight="1"/>
    <row r="1791" ht="20" customHeight="1"/>
    <row r="1792" ht="20" customHeight="1"/>
    <row r="1793" ht="20" customHeight="1"/>
    <row r="1794" ht="20" customHeight="1"/>
    <row r="1795" ht="20" customHeight="1"/>
    <row r="1796" ht="20" customHeight="1"/>
    <row r="1797" ht="20" customHeight="1"/>
    <row r="1798" ht="20" customHeight="1"/>
    <row r="1799" ht="20" customHeight="1"/>
    <row r="1800" ht="20" customHeight="1"/>
    <row r="1801" ht="20" customHeight="1"/>
    <row r="1802" ht="20" customHeight="1"/>
    <row r="1803" ht="20" customHeight="1"/>
    <row r="1804" ht="20" customHeight="1"/>
    <row r="1805" ht="20" customHeight="1"/>
    <row r="1806" ht="20" customHeight="1"/>
    <row r="1807" ht="20" customHeight="1"/>
    <row r="1808" ht="20" customHeight="1"/>
    <row r="1809" ht="20" customHeight="1"/>
    <row r="1810" ht="20" customHeight="1"/>
    <row r="1811" ht="20" customHeight="1"/>
    <row r="1812" ht="20" customHeight="1"/>
    <row r="1813" ht="20" customHeight="1"/>
    <row r="1814" ht="20" customHeight="1"/>
    <row r="1815" ht="20" customHeight="1"/>
    <row r="1816" ht="20" customHeight="1"/>
    <row r="1817" ht="20" customHeight="1"/>
    <row r="1818" ht="20" customHeight="1"/>
    <row r="1819" ht="20" customHeight="1"/>
    <row r="1820" ht="20" customHeight="1"/>
    <row r="1821" ht="20" customHeight="1"/>
    <row r="1822" ht="20" customHeight="1"/>
    <row r="1823" ht="20" customHeight="1"/>
    <row r="1824" ht="20" customHeight="1"/>
    <row r="1825" ht="20" customHeight="1"/>
    <row r="1826" ht="20" customHeight="1"/>
    <row r="1827" ht="20" customHeight="1"/>
    <row r="1828" ht="20" customHeight="1"/>
    <row r="1829" ht="20" customHeight="1"/>
    <row r="1830" ht="20" customHeight="1"/>
    <row r="1831" ht="20" customHeight="1"/>
    <row r="1832" ht="20" customHeight="1"/>
    <row r="1833" ht="20" customHeight="1"/>
    <row r="1834" ht="20" customHeight="1"/>
    <row r="1835" ht="20" customHeight="1"/>
    <row r="1836" ht="20" customHeight="1"/>
    <row r="1837" ht="20" customHeight="1"/>
    <row r="1838" ht="20" customHeight="1"/>
    <row r="1839" ht="20" customHeight="1"/>
    <row r="1840" ht="20" customHeight="1"/>
    <row r="1841" ht="20" customHeight="1"/>
    <row r="1842" ht="20" customHeight="1"/>
    <row r="1843" ht="20" customHeight="1"/>
    <row r="1844" ht="20" customHeight="1"/>
    <row r="1845" ht="20" customHeight="1"/>
    <row r="1846" ht="20" customHeight="1"/>
    <row r="1847" ht="20" customHeight="1"/>
    <row r="1848" ht="20" customHeight="1"/>
    <row r="1849" ht="20" customHeight="1"/>
    <row r="1850" ht="20" customHeight="1"/>
    <row r="1851" ht="20" customHeight="1"/>
    <row r="1852" ht="20" customHeight="1"/>
    <row r="1853" ht="20" customHeight="1"/>
    <row r="1854" ht="20" customHeight="1"/>
    <row r="1855" ht="20" customHeight="1"/>
    <row r="1856" ht="20" customHeight="1"/>
    <row r="1857" ht="20" customHeight="1"/>
    <row r="1858" ht="20" customHeight="1"/>
    <row r="1859" ht="20" customHeight="1"/>
    <row r="1860" ht="20" customHeight="1"/>
    <row r="1861" ht="20" customHeight="1"/>
    <row r="1862" ht="20" customHeight="1"/>
    <row r="1863" ht="20" customHeight="1"/>
    <row r="1864" ht="20" customHeight="1"/>
    <row r="1865" ht="20" customHeight="1"/>
    <row r="1866" ht="20" customHeight="1"/>
    <row r="1867" ht="20" customHeight="1"/>
    <row r="1868" ht="20" customHeight="1"/>
    <row r="1869" ht="20" customHeight="1"/>
    <row r="1870" ht="20" customHeight="1"/>
    <row r="1871" ht="20" customHeight="1"/>
    <row r="1872" ht="20" customHeight="1"/>
    <row r="1873" ht="20" customHeight="1"/>
    <row r="1874" ht="20" customHeight="1"/>
    <row r="1875" ht="20" customHeight="1"/>
    <row r="1876" ht="20" customHeight="1"/>
    <row r="1877" ht="20" customHeight="1"/>
    <row r="1878" ht="20" customHeight="1"/>
    <row r="1879" ht="20" customHeight="1"/>
    <row r="1880" ht="20" customHeight="1"/>
    <row r="1881" ht="20" customHeight="1"/>
    <row r="1882" ht="20" customHeight="1"/>
    <row r="1883" ht="20" customHeight="1"/>
    <row r="1884" ht="20" customHeight="1"/>
    <row r="1885" ht="20" customHeight="1"/>
    <row r="1886" ht="20" customHeight="1"/>
    <row r="1887" ht="20" customHeight="1"/>
    <row r="1888" ht="20" customHeight="1"/>
    <row r="1889" ht="20" customHeight="1"/>
    <row r="1890" ht="20" customHeight="1"/>
    <row r="1891" ht="20" customHeight="1"/>
    <row r="1892" ht="20" customHeight="1"/>
    <row r="1893" ht="20" customHeight="1"/>
    <row r="1894" ht="20" customHeight="1"/>
    <row r="1895" ht="20" customHeight="1"/>
    <row r="1896" ht="20" customHeight="1"/>
    <row r="1897" ht="20" customHeight="1"/>
    <row r="1898" ht="20" customHeight="1"/>
    <row r="1899" ht="20" customHeight="1"/>
    <row r="1900" ht="20" customHeight="1"/>
    <row r="1901" ht="20" customHeight="1"/>
    <row r="1902" ht="20" customHeight="1"/>
    <row r="1903" ht="20" customHeight="1"/>
    <row r="1904" ht="20" customHeight="1"/>
    <row r="1905" ht="20" customHeight="1"/>
    <row r="1906" ht="20" customHeight="1"/>
    <row r="1907" ht="20" customHeight="1"/>
    <row r="1908" ht="20" customHeight="1"/>
    <row r="1909" ht="20" customHeight="1"/>
    <row r="1910" ht="20" customHeight="1"/>
    <row r="1911" ht="20" customHeight="1"/>
    <row r="1912" ht="20" customHeight="1"/>
    <row r="1913" ht="20" customHeight="1"/>
    <row r="1914" ht="20" customHeight="1"/>
    <row r="1915" ht="20" customHeight="1"/>
    <row r="1916" ht="20" customHeight="1"/>
    <row r="1917" ht="20" customHeight="1"/>
    <row r="1918" ht="20" customHeight="1"/>
    <row r="1919" ht="20" customHeight="1"/>
    <row r="1920" ht="20" customHeight="1"/>
    <row r="1921" ht="20" customHeight="1"/>
    <row r="1922" ht="20" customHeight="1"/>
    <row r="1923" ht="20" customHeight="1"/>
    <row r="1924" ht="20" customHeight="1"/>
    <row r="1925" ht="20" customHeight="1"/>
    <row r="1926" ht="20" customHeight="1"/>
    <row r="1927" ht="20" customHeight="1"/>
    <row r="1928" ht="20" customHeight="1"/>
    <row r="1929" ht="20" customHeight="1"/>
    <row r="1930" ht="20" customHeight="1"/>
    <row r="1931" ht="20" customHeight="1"/>
    <row r="1932" ht="20" customHeight="1"/>
    <row r="1933" ht="20" customHeight="1"/>
    <row r="1934" ht="20" customHeight="1"/>
    <row r="1935" ht="20" customHeight="1"/>
    <row r="1936" ht="20" customHeight="1"/>
    <row r="1937" ht="20" customHeight="1"/>
    <row r="1938" ht="20" customHeight="1"/>
    <row r="1939" ht="20" customHeight="1"/>
    <row r="1940" ht="20" customHeight="1"/>
    <row r="1941" ht="20" customHeight="1"/>
    <row r="1942" ht="20" customHeight="1"/>
    <row r="1943" ht="20" customHeight="1"/>
    <row r="1944" ht="20" customHeight="1"/>
    <row r="1945" ht="20" customHeight="1"/>
    <row r="1946" ht="20" customHeight="1"/>
    <row r="1947" ht="20" customHeight="1"/>
    <row r="1948" ht="20" customHeight="1"/>
    <row r="1949" ht="20" customHeight="1"/>
    <row r="1950" ht="20" customHeight="1"/>
    <row r="1951" ht="20" customHeight="1"/>
    <row r="1952" ht="20" customHeight="1"/>
    <row r="1953" ht="20" customHeight="1"/>
    <row r="1954" ht="20" customHeight="1"/>
    <row r="1955" ht="20" customHeight="1"/>
    <row r="1956" ht="20" customHeight="1"/>
    <row r="1957" ht="20" customHeight="1"/>
    <row r="1958" ht="20" customHeight="1"/>
    <row r="1959" ht="20" customHeight="1"/>
    <row r="1960" ht="20" customHeight="1"/>
    <row r="1961" ht="20" customHeight="1"/>
    <row r="1962" ht="20" customHeight="1"/>
    <row r="1963" ht="20" customHeight="1"/>
    <row r="1964" ht="20" customHeight="1"/>
    <row r="1965" ht="20" customHeight="1"/>
    <row r="1966" ht="20" customHeight="1"/>
    <row r="1967" ht="20" customHeight="1"/>
    <row r="1968" ht="20" customHeight="1"/>
    <row r="1969" ht="20" customHeight="1"/>
    <row r="1970" ht="20" customHeight="1"/>
    <row r="1971" ht="20" customHeight="1"/>
    <row r="1972" ht="20" customHeight="1"/>
    <row r="1973" ht="20" customHeight="1"/>
    <row r="1974" ht="20" customHeight="1"/>
    <row r="1975" ht="20" customHeight="1"/>
    <row r="1976" ht="20" customHeight="1"/>
    <row r="1977" ht="20" customHeight="1"/>
    <row r="1978" ht="20" customHeight="1"/>
    <row r="1979" ht="20" customHeight="1"/>
    <row r="1980" ht="20" customHeight="1"/>
    <row r="1981" ht="20" customHeight="1"/>
    <row r="1982" ht="20" customHeight="1"/>
    <row r="1983" ht="20" customHeight="1"/>
    <row r="1984" ht="20" customHeight="1"/>
    <row r="1985" ht="20" customHeight="1"/>
    <row r="1986" ht="20" customHeight="1"/>
    <row r="1987" ht="20" customHeight="1"/>
    <row r="1988" ht="20" customHeight="1"/>
    <row r="1989" ht="20" customHeight="1"/>
    <row r="1990" ht="20" customHeight="1"/>
    <row r="1991" ht="20" customHeight="1"/>
    <row r="1992" ht="20" customHeight="1"/>
  </sheetData>
  <mergeCells count="22">
    <mergeCell ref="N4:N5"/>
    <mergeCell ref="W4:Y4"/>
    <mergeCell ref="U4:V4"/>
    <mergeCell ref="O4:P4"/>
    <mergeCell ref="Q3:S3"/>
    <mergeCell ref="R4:S4"/>
    <mergeCell ref="A1:E1"/>
    <mergeCell ref="F1:H1"/>
    <mergeCell ref="I1:K1"/>
    <mergeCell ref="L1:N1"/>
    <mergeCell ref="B4:B5"/>
    <mergeCell ref="F4:G4"/>
    <mergeCell ref="D4:E4"/>
    <mergeCell ref="A3:N3"/>
    <mergeCell ref="A4:A5"/>
    <mergeCell ref="C4:C5"/>
    <mergeCell ref="A2:E2"/>
    <mergeCell ref="F2:H2"/>
    <mergeCell ref="I2:K2"/>
    <mergeCell ref="L2:M2"/>
    <mergeCell ref="I4:L4"/>
    <mergeCell ref="M4:M5"/>
  </mergeCell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7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32"/>
  <sheetViews>
    <sheetView workbookViewId="0">
      <selection activeCell="H48" sqref="H48"/>
    </sheetView>
  </sheetViews>
  <sheetFormatPr baseColWidth="10" defaultRowHeight="12" x14ac:dyDescent="0"/>
  <cols>
    <col min="1" max="1" width="7.28515625" style="12" customWidth="1"/>
    <col min="2" max="3" width="8.42578125" style="10" customWidth="1"/>
    <col min="4" max="4" width="11.5703125" style="10" customWidth="1"/>
    <col min="5" max="5" width="8.28515625" style="10" customWidth="1"/>
    <col min="6" max="6" width="7.42578125" style="10" customWidth="1"/>
    <col min="7" max="7" width="13.140625" style="10" customWidth="1"/>
    <col min="8" max="8" width="9" style="10" customWidth="1"/>
    <col min="9" max="9" width="11.42578125" style="10" customWidth="1"/>
    <col min="10" max="16384" width="10.7109375" style="10"/>
  </cols>
  <sheetData>
    <row r="1" spans="1:21" ht="23.25" customHeight="1">
      <c r="A1" s="114" t="str">
        <f>CONCATENATE(M1," Depressurization Table")</f>
        <v>UT-GOM2-1-H005-4FB-2 Depressurization Table</v>
      </c>
      <c r="B1" s="114"/>
      <c r="C1" s="114"/>
      <c r="D1" s="114"/>
      <c r="E1" s="114"/>
      <c r="F1" s="114"/>
      <c r="G1" s="114"/>
      <c r="H1" s="114"/>
      <c r="I1" s="114"/>
      <c r="M1" s="22" t="s">
        <v>52</v>
      </c>
      <c r="N1" s="11"/>
      <c r="O1" s="11"/>
      <c r="P1" s="11"/>
      <c r="Q1" s="11"/>
      <c r="R1" s="11"/>
      <c r="S1" s="11"/>
      <c r="T1" s="11"/>
      <c r="U1" s="11"/>
    </row>
    <row r="2" spans="1:21" ht="20.25" customHeight="1">
      <c r="M2" s="10" t="s">
        <v>27</v>
      </c>
    </row>
    <row r="3" spans="1:21" s="16" customFormat="1" ht="63" customHeight="1">
      <c r="A3" s="13" t="s">
        <v>17</v>
      </c>
      <c r="B3" s="13" t="s">
        <v>18</v>
      </c>
      <c r="C3" s="13" t="s">
        <v>19</v>
      </c>
      <c r="D3" s="14" t="s">
        <v>20</v>
      </c>
      <c r="E3" s="14" t="s">
        <v>21</v>
      </c>
      <c r="F3" s="14" t="s">
        <v>22</v>
      </c>
      <c r="G3" s="14" t="s">
        <v>23</v>
      </c>
      <c r="H3" s="15" t="s">
        <v>24</v>
      </c>
      <c r="I3" s="13" t="s">
        <v>25</v>
      </c>
    </row>
    <row r="4" spans="1:21">
      <c r="A4" s="17">
        <f t="shared" ref="A4:A32" ca="1" si="0">INDIRECT(CONCATENATE("'",$M$1,"'!A",ROW()+2))</f>
        <v>1</v>
      </c>
      <c r="B4" s="18">
        <f t="shared" ref="B4:B32" ca="1" si="1">INDIRECT(CONCATENATE("'",$M$1,"'!D",ROW()+2))/10</f>
        <v>19.600000000000001</v>
      </c>
      <c r="C4" s="18">
        <f t="shared" ref="C4:C32" ca="1" si="2">INDIRECT(CONCATENATE("'",$M$1,"'!E",ROW()+2))/10</f>
        <v>19.600000000000001</v>
      </c>
      <c r="D4" s="19">
        <f ca="1">(INDIRECT(CONCATENATE("'",$M$1,"'!R",ROW()+2))+INDIRECT(CONCATENATE("'",$M$1,"'!T",ROW()+2)))/1000</f>
        <v>4.2335895507745391</v>
      </c>
      <c r="E4" s="18">
        <f ca="1">INDIRECT(CONCATENATE("'",$M$1,"'!t",ROW()+2))</f>
        <v>93.589550774538665</v>
      </c>
      <c r="F4" s="68" t="str">
        <f ca="1">IF(INDIRECT(CONCATENATE("'",$M$1,"'!m",ROW()+2))="","",INDIRECT(CONCATENATE("'",$M$1,"'!m",ROW()+2)))</f>
        <v/>
      </c>
      <c r="G4" s="19">
        <f t="shared" ref="G4:G32" ca="1" si="3">INDIRECT(CONCATENATE("'",$M$1,"'!x",ROW()+2))</f>
        <v>0</v>
      </c>
      <c r="H4" s="20">
        <f ca="1">D4/MAX(D4:D26)</f>
        <v>4.3452280881309431E-2</v>
      </c>
      <c r="I4" s="19">
        <f ca="1">INDIRECT(CONCATENATE("'",$M$1,"'!y",ROW()+2))</f>
        <v>0</v>
      </c>
      <c r="J4" s="21"/>
    </row>
    <row r="5" spans="1:21">
      <c r="A5" s="17">
        <f t="shared" ca="1" si="0"/>
        <v>2</v>
      </c>
      <c r="B5" s="18">
        <f t="shared" ca="1" si="1"/>
        <v>19.600000000000001</v>
      </c>
      <c r="C5" s="18">
        <f t="shared" ca="1" si="2"/>
        <v>8.8000000000000007</v>
      </c>
      <c r="D5" s="19">
        <f t="shared" ref="D5:D32" ca="1" si="4">D4+(INDIRECT(CONCATENATE("'",$M$1,"'!R",ROW()+2))+INDIRECT(CONCATENATE("'",$M$1,"'!T",ROW()+2)))/1000</f>
        <v>8.4671791015490783</v>
      </c>
      <c r="E5" s="18">
        <f t="shared" ref="E5:E32" ca="1" si="5">INDIRECT(CONCATENATE("'",$M$1,"'!t",ROW()+2))</f>
        <v>93.589550774538665</v>
      </c>
      <c r="F5" s="68" t="str">
        <f t="shared" ref="F5:F32" ca="1" si="6">IF(INDIRECT(CONCATENATE("'",$M$1,"'!m",ROW()+2))="","",INDIRECT(CONCATENATE("'",$M$1,"'!m",ROW()+2)))</f>
        <v/>
      </c>
      <c r="G5" s="19">
        <f t="shared" ca="1" si="3"/>
        <v>6.3604335166319347E-3</v>
      </c>
      <c r="H5" s="20">
        <f ca="1">D5/MAX(D5:D27)</f>
        <v>8.3281672273224805E-2</v>
      </c>
      <c r="I5" s="19">
        <f t="shared" ref="I5:I32" ca="1" si="7">INDIRECT(CONCATENATE("'",$M$1,"'!y",ROW()+2))</f>
        <v>0.53729576866931306</v>
      </c>
      <c r="J5" s="21"/>
    </row>
    <row r="6" spans="1:21">
      <c r="A6" s="17">
        <f t="shared" ca="1" si="0"/>
        <v>3</v>
      </c>
      <c r="B6" s="18">
        <f t="shared" ca="1" si="1"/>
        <v>10.199999999999999</v>
      </c>
      <c r="C6" s="18">
        <f t="shared" ca="1" si="2"/>
        <v>8.1999999999999993</v>
      </c>
      <c r="D6" s="19">
        <f t="shared" ca="1" si="4"/>
        <v>12.700768652323617</v>
      </c>
      <c r="E6" s="18">
        <f t="shared" ca="1" si="5"/>
        <v>93.589550774538665</v>
      </c>
      <c r="F6" s="68" t="str">
        <f t="shared" ca="1" si="6"/>
        <v/>
      </c>
      <c r="G6" s="19">
        <f t="shared" ca="1" si="3"/>
        <v>7.0013048443636986E-3</v>
      </c>
      <c r="H6" s="20">
        <f ca="1">D6/MAX(D6:D28)</f>
        <v>0.11992313599354289</v>
      </c>
      <c r="I6" s="19">
        <f t="shared" ca="1" si="7"/>
        <v>1.2345877133742673</v>
      </c>
      <c r="J6" s="21"/>
    </row>
    <row r="7" spans="1:21">
      <c r="A7" s="17">
        <f t="shared" ca="1" si="0"/>
        <v>4</v>
      </c>
      <c r="B7" s="18">
        <f t="shared" ca="1" si="1"/>
        <v>8.6</v>
      </c>
      <c r="C7" s="18">
        <f t="shared" ca="1" si="2"/>
        <v>6.6</v>
      </c>
      <c r="D7" s="19">
        <f t="shared" ca="1" si="4"/>
        <v>16.934358203098157</v>
      </c>
      <c r="E7" s="18">
        <f t="shared" ca="1" si="5"/>
        <v>93.589550774538665</v>
      </c>
      <c r="F7" s="68" t="str">
        <f t="shared" ca="1" si="6"/>
        <v/>
      </c>
      <c r="G7" s="19">
        <f t="shared" ca="1" si="3"/>
        <v>9.0439546318442712E-3</v>
      </c>
      <c r="H7" s="20">
        <f ca="1">D7/MAX(D7:D29)</f>
        <v>0.15374469776995975</v>
      </c>
      <c r="I7" s="19">
        <f t="shared" ca="1" si="7"/>
        <v>1.0939582430471704</v>
      </c>
      <c r="J7" s="21"/>
    </row>
    <row r="8" spans="1:21">
      <c r="A8" s="17">
        <f t="shared" ca="1" si="0"/>
        <v>5</v>
      </c>
      <c r="B8" s="18">
        <f t="shared" ca="1" si="1"/>
        <v>6.7</v>
      </c>
      <c r="C8" s="18">
        <f t="shared" ca="1" si="2"/>
        <v>5.2</v>
      </c>
      <c r="D8" s="19">
        <f t="shared" ca="1" si="4"/>
        <v>21.167947753872696</v>
      </c>
      <c r="E8" s="18">
        <f t="shared" ca="1" si="5"/>
        <v>93.589550774538665</v>
      </c>
      <c r="F8" s="68" t="str">
        <f t="shared" ca="1" si="6"/>
        <v/>
      </c>
      <c r="G8" s="19">
        <f t="shared" ca="1" si="3"/>
        <v>1.1314629540925273E-2</v>
      </c>
      <c r="H8" s="20">
        <f ca="1">D8/MAX(D8:D29)</f>
        <v>0.19218087221244967</v>
      </c>
      <c r="I8" s="19">
        <f t="shared" ca="1" si="7"/>
        <v>0.85438135622174072</v>
      </c>
      <c r="J8" s="21"/>
    </row>
    <row r="9" spans="1:21">
      <c r="A9" s="17">
        <f t="shared" ca="1" si="0"/>
        <v>6</v>
      </c>
      <c r="B9" s="18">
        <f t="shared" ca="1" si="1"/>
        <v>5.7</v>
      </c>
      <c r="C9" s="18">
        <f t="shared" ca="1" si="2"/>
        <v>4.8</v>
      </c>
      <c r="D9" s="19">
        <f t="shared" ca="1" si="4"/>
        <v>25.401537304647235</v>
      </c>
      <c r="E9" s="18">
        <f t="shared" ca="1" si="5"/>
        <v>93.589550774538665</v>
      </c>
      <c r="F9" s="68" t="str">
        <f t="shared" ca="1" si="6"/>
        <v/>
      </c>
      <c r="G9" s="19">
        <f t="shared" ca="1" si="3"/>
        <v>1.2062440548382814E-2</v>
      </c>
      <c r="H9" s="20">
        <f ca="1">D9/MAX(D9:D29)</f>
        <v>0.23061704665493962</v>
      </c>
      <c r="I9" s="19">
        <f t="shared" ca="1" si="7"/>
        <v>1.0805147849042467</v>
      </c>
      <c r="J9" s="21"/>
    </row>
    <row r="10" spans="1:21">
      <c r="A10" s="17">
        <f t="shared" ca="1" si="0"/>
        <v>7</v>
      </c>
      <c r="B10" s="18">
        <f t="shared" ca="1" si="1"/>
        <v>5.6</v>
      </c>
      <c r="C10" s="18">
        <f t="shared" ca="1" si="2"/>
        <v>4.2</v>
      </c>
      <c r="D10" s="19">
        <f t="shared" ca="1" si="4"/>
        <v>29.635126855421774</v>
      </c>
      <c r="E10" s="18">
        <f t="shared" ca="1" si="5"/>
        <v>93.589550774538665</v>
      </c>
      <c r="F10" s="68" t="str">
        <f t="shared" ca="1" si="6"/>
        <v/>
      </c>
      <c r="G10" s="19">
        <f t="shared" ca="1" si="3"/>
        <v>1.3277840767520884E-2</v>
      </c>
      <c r="H10" s="20">
        <f ca="1">D10/MAX(D10:D29)</f>
        <v>0.26905322109742957</v>
      </c>
      <c r="I10" s="19">
        <f t="shared" ca="1" si="7"/>
        <v>1.2036096394877167</v>
      </c>
      <c r="J10" s="21"/>
    </row>
    <row r="11" spans="1:21">
      <c r="A11" s="17">
        <f t="shared" ca="1" si="0"/>
        <v>8</v>
      </c>
      <c r="B11" s="18">
        <f t="shared" ca="1" si="1"/>
        <v>5.4</v>
      </c>
      <c r="C11" s="18">
        <f t="shared" ca="1" si="2"/>
        <v>4</v>
      </c>
      <c r="D11" s="19">
        <f t="shared" ca="1" si="4"/>
        <v>33.868716406196313</v>
      </c>
      <c r="E11" s="18">
        <f t="shared" ca="1" si="5"/>
        <v>93.589550774538665</v>
      </c>
      <c r="F11" s="68" t="str">
        <f t="shared" ca="1" si="6"/>
        <v/>
      </c>
      <c r="G11" s="19">
        <f t="shared" ca="1" si="3"/>
        <v>1.3709603025119262E-2</v>
      </c>
      <c r="H11" s="20">
        <f t="shared" ref="H11:H14" ca="1" si="8">D11/MAX(D11:D29)</f>
        <v>0.3074893955399195</v>
      </c>
      <c r="I11" s="19">
        <f t="shared" ca="1" si="7"/>
        <v>1.8105890614955484</v>
      </c>
      <c r="J11" s="21"/>
    </row>
    <row r="12" spans="1:21">
      <c r="A12" s="17">
        <f t="shared" ca="1" si="0"/>
        <v>9</v>
      </c>
      <c r="B12" s="18">
        <f t="shared" ca="1" si="1"/>
        <v>5.3</v>
      </c>
      <c r="C12" s="18">
        <f t="shared" ca="1" si="2"/>
        <v>4</v>
      </c>
      <c r="D12" s="19">
        <f t="shared" ca="1" si="4"/>
        <v>38.102305956970852</v>
      </c>
      <c r="E12" s="18">
        <f t="shared" ca="1" si="5"/>
        <v>93.589550774538665</v>
      </c>
      <c r="F12" s="68" t="str">
        <f t="shared" ca="1" si="6"/>
        <v/>
      </c>
      <c r="G12" s="19">
        <f t="shared" ca="1" si="3"/>
        <v>1.3709603025119262E-2</v>
      </c>
      <c r="H12" s="20">
        <f t="shared" ca="1" si="8"/>
        <v>0.33310792402490258</v>
      </c>
      <c r="I12" s="19">
        <f t="shared" ca="1" si="7"/>
        <v>2.7213876317728478</v>
      </c>
      <c r="J12" s="21"/>
    </row>
    <row r="13" spans="1:21">
      <c r="A13" s="17">
        <f t="shared" ca="1" si="0"/>
        <v>10</v>
      </c>
      <c r="B13" s="18">
        <f t="shared" ca="1" si="1"/>
        <v>5.2</v>
      </c>
      <c r="C13" s="18">
        <f t="shared" ca="1" si="2"/>
        <v>3.5</v>
      </c>
      <c r="D13" s="19">
        <f t="shared" ca="1" si="4"/>
        <v>42.335895507745391</v>
      </c>
      <c r="E13" s="18">
        <f t="shared" ca="1" si="5"/>
        <v>93.589550774538665</v>
      </c>
      <c r="F13" s="68" t="str">
        <f t="shared" ca="1" si="6"/>
        <v>12G</v>
      </c>
      <c r="G13" s="19">
        <f t="shared" ca="1" si="3"/>
        <v>1.4851435660069186E-2</v>
      </c>
      <c r="H13" s="20">
        <f t="shared" ca="1" si="8"/>
        <v>0.35689549794312453</v>
      </c>
      <c r="I13" s="19">
        <f t="shared" ca="1" si="7"/>
        <v>4.1851850552562784</v>
      </c>
      <c r="J13" s="21"/>
    </row>
    <row r="14" spans="1:21">
      <c r="A14" s="17">
        <f t="shared" ca="1" si="0"/>
        <v>11</v>
      </c>
      <c r="B14" s="18">
        <f t="shared" ca="1" si="1"/>
        <v>5.2</v>
      </c>
      <c r="C14" s="18">
        <f t="shared" ca="1" si="2"/>
        <v>4.0999999999999996</v>
      </c>
      <c r="D14" s="19">
        <f t="shared" ca="1" si="4"/>
        <v>46.572933821068361</v>
      </c>
      <c r="E14" s="18">
        <f t="shared" ca="1" si="5"/>
        <v>97.038313322966928</v>
      </c>
      <c r="F14" s="68" t="str">
        <f t="shared" ca="1" si="6"/>
        <v>13G</v>
      </c>
      <c r="G14" s="19">
        <f t="shared" ca="1" si="3"/>
        <v>1.349199488413245E-2</v>
      </c>
      <c r="H14" s="20">
        <f t="shared" ca="1" si="8"/>
        <v>0.37906991905966453</v>
      </c>
      <c r="I14" s="19">
        <f t="shared" ca="1" si="7"/>
        <v>5.6764282787422005</v>
      </c>
      <c r="J14" s="21"/>
    </row>
    <row r="15" spans="1:21">
      <c r="A15" s="17">
        <f t="shared" ca="1" si="0"/>
        <v>12</v>
      </c>
      <c r="B15" s="18">
        <f t="shared" ca="1" si="1"/>
        <v>5.0999999999999996</v>
      </c>
      <c r="C15" s="18">
        <f t="shared" ca="1" si="2"/>
        <v>3.5</v>
      </c>
      <c r="D15" s="19">
        <f t="shared" ca="1" si="4"/>
        <v>50.810476970220975</v>
      </c>
      <c r="E15" s="18">
        <f t="shared" ca="1" si="5"/>
        <v>97.543149152615996</v>
      </c>
      <c r="F15" s="68" t="str">
        <f t="shared" ca="1" si="6"/>
        <v>14G</v>
      </c>
      <c r="G15" s="19">
        <f t="shared" ca="1" si="3"/>
        <v>1.4851435660069186E-2</v>
      </c>
      <c r="H15" s="20">
        <f ca="1">D15/MAX(D15:D32)</f>
        <v>0.41356044836006389</v>
      </c>
      <c r="I15" s="19">
        <f t="shared" ca="1" si="7"/>
        <v>5.0368762625734176</v>
      </c>
      <c r="J15" s="21"/>
    </row>
    <row r="16" spans="1:21">
      <c r="A16" s="17">
        <f t="shared" ca="1" si="0"/>
        <v>13</v>
      </c>
      <c r="B16" s="18">
        <f t="shared" ca="1" si="1"/>
        <v>4.9000000000000004</v>
      </c>
      <c r="C16" s="18">
        <f t="shared" ca="1" si="2"/>
        <v>3.6</v>
      </c>
      <c r="D16" s="19">
        <f t="shared" ca="1" si="4"/>
        <v>55.048150991673879</v>
      </c>
      <c r="E16" s="18">
        <f t="shared" ca="1" si="5"/>
        <v>97.674021452904796</v>
      </c>
      <c r="F16" s="68" t="str">
        <f t="shared" ca="1" si="6"/>
        <v>15G</v>
      </c>
      <c r="G16" s="19">
        <f t="shared" ca="1" si="3"/>
        <v>1.4615703575117383E-2</v>
      </c>
      <c r="H16" s="20">
        <f ca="1">D16/MAX(D16:D32)</f>
        <v>0.44805204286611394</v>
      </c>
      <c r="I16" s="19">
        <f t="shared" ca="1" si="7"/>
        <v>5.5908475353320659</v>
      </c>
      <c r="J16" s="21"/>
    </row>
    <row r="17" spans="1:10">
      <c r="A17" s="17">
        <f t="shared" ca="1" si="0"/>
        <v>14</v>
      </c>
      <c r="B17" s="18">
        <f t="shared" ca="1" si="1"/>
        <v>4.9000000000000004</v>
      </c>
      <c r="C17" s="18">
        <f t="shared" ca="1" si="2"/>
        <v>3.6</v>
      </c>
      <c r="D17" s="19">
        <f t="shared" ca="1" si="4"/>
        <v>59.286003051712115</v>
      </c>
      <c r="E17" s="18">
        <f t="shared" ca="1" si="5"/>
        <v>97.852060038240168</v>
      </c>
      <c r="F17" s="68" t="str">
        <f t="shared" ca="1" si="6"/>
        <v>16G</v>
      </c>
      <c r="G17" s="19">
        <f t="shared" ca="1" si="3"/>
        <v>1.4615703575117383E-2</v>
      </c>
      <c r="H17" s="20">
        <f ca="1">D17/MAX(D17:D32)</f>
        <v>0.48254508647718264</v>
      </c>
      <c r="I17" s="19">
        <f t="shared" ca="1" si="7"/>
        <v>6.0148407684808252</v>
      </c>
      <c r="J17" s="21"/>
    </row>
    <row r="18" spans="1:10">
      <c r="A18" s="17">
        <f t="shared" ca="1" si="0"/>
        <v>15</v>
      </c>
      <c r="B18" s="18">
        <f t="shared" ca="1" si="1"/>
        <v>4.9000000000000004</v>
      </c>
      <c r="C18" s="18">
        <f t="shared" ca="1" si="2"/>
        <v>3.8</v>
      </c>
      <c r="D18" s="19">
        <f t="shared" ca="1" si="4"/>
        <v>63.524227862414911</v>
      </c>
      <c r="E18" s="18">
        <f t="shared" ca="1" si="5"/>
        <v>98.224810702793192</v>
      </c>
      <c r="F18" s="68" t="str">
        <f t="shared" ca="1" si="6"/>
        <v>17G</v>
      </c>
      <c r="G18" s="19">
        <f t="shared" ca="1" si="3"/>
        <v>1.4155405114219644E-2</v>
      </c>
      <c r="H18" s="20">
        <f ca="1">D18/MAX(D18:D32)</f>
        <v>0.51704116400844169</v>
      </c>
      <c r="I18" s="19">
        <f t="shared" ca="1" si="7"/>
        <v>6.6789858038288994</v>
      </c>
      <c r="J18" s="21"/>
    </row>
    <row r="19" spans="1:10">
      <c r="A19" s="17">
        <f t="shared" ca="1" si="0"/>
        <v>16</v>
      </c>
      <c r="B19" s="18">
        <f t="shared" ca="1" si="1"/>
        <v>4.8</v>
      </c>
      <c r="C19" s="18">
        <f t="shared" ca="1" si="2"/>
        <v>3.8</v>
      </c>
      <c r="D19" s="19">
        <f t="shared" ca="1" si="4"/>
        <v>67.762465954884775</v>
      </c>
      <c r="E19" s="18">
        <f t="shared" ca="1" si="5"/>
        <v>98.238092469867851</v>
      </c>
      <c r="F19" s="68" t="str">
        <f t="shared" ca="1" si="6"/>
        <v>18G</v>
      </c>
      <c r="G19" s="19">
        <f t="shared" ca="1" si="3"/>
        <v>1.4155405114219644E-2</v>
      </c>
      <c r="H19" s="20">
        <f ca="1">D19/MAX(D19:D32)</f>
        <v>0.5515373496436563</v>
      </c>
      <c r="I19" s="19">
        <f t="shared" ca="1" si="7"/>
        <v>6.9233103387175481</v>
      </c>
      <c r="J19" s="21"/>
    </row>
    <row r="20" spans="1:10">
      <c r="A20" s="17">
        <f t="shared" ca="1" si="0"/>
        <v>17</v>
      </c>
      <c r="B20" s="18">
        <f t="shared" ca="1" si="1"/>
        <v>4.9000000000000004</v>
      </c>
      <c r="C20" s="18">
        <f t="shared" ca="1" si="2"/>
        <v>4.3</v>
      </c>
      <c r="D20" s="19">
        <f t="shared" ca="1" si="4"/>
        <v>72.000704047354645</v>
      </c>
      <c r="E20" s="18">
        <f t="shared" ca="1" si="5"/>
        <v>98.238092469867851</v>
      </c>
      <c r="F20" s="68" t="str">
        <f t="shared" ca="1" si="6"/>
        <v/>
      </c>
      <c r="G20" s="19">
        <f t="shared" ca="1" si="3"/>
        <v>1.3067085850661136E-2</v>
      </c>
      <c r="H20" s="20">
        <f ca="1">D20/MAX(D20:D32)</f>
        <v>0.58603353527887092</v>
      </c>
      <c r="I20" s="19">
        <f t="shared" ca="1" si="7"/>
        <v>8.360547234534458</v>
      </c>
    </row>
    <row r="21" spans="1:10">
      <c r="A21" s="17">
        <f t="shared" ca="1" si="0"/>
        <v>18</v>
      </c>
      <c r="B21" s="18">
        <f t="shared" ca="1" si="1"/>
        <v>4.8</v>
      </c>
      <c r="C21" s="18">
        <f t="shared" ca="1" si="2"/>
        <v>4.0999999999999996</v>
      </c>
      <c r="D21" s="19">
        <f t="shared" ca="1" si="4"/>
        <v>76.238942139824516</v>
      </c>
      <c r="E21" s="18">
        <f t="shared" ca="1" si="5"/>
        <v>98.238092469867851</v>
      </c>
      <c r="F21" s="68" t="str">
        <f t="shared" ca="1" si="6"/>
        <v/>
      </c>
      <c r="G21" s="19">
        <f t="shared" ca="1" si="3"/>
        <v>1.349199488413245E-2</v>
      </c>
      <c r="H21" s="20">
        <f t="shared" ref="H21:H32" ca="1" si="9">D21/MAX(D21:D32)</f>
        <v>0.62052972091408565</v>
      </c>
      <c r="I21" s="19">
        <f t="shared" ca="1" si="7"/>
        <v>8.0401201049168449</v>
      </c>
    </row>
    <row r="22" spans="1:10">
      <c r="A22" s="17">
        <f t="shared" ca="1" si="0"/>
        <v>19</v>
      </c>
      <c r="B22" s="18">
        <f t="shared" ca="1" si="1"/>
        <v>4.7</v>
      </c>
      <c r="C22" s="18">
        <f t="shared" ca="1" si="2"/>
        <v>4.3</v>
      </c>
      <c r="D22" s="19">
        <f t="shared" ca="1" si="4"/>
        <v>80.477180232294387</v>
      </c>
      <c r="E22" s="18">
        <f t="shared" ca="1" si="5"/>
        <v>98.238092469867851</v>
      </c>
      <c r="F22" s="68" t="str">
        <f t="shared" ca="1" si="6"/>
        <v/>
      </c>
      <c r="G22" s="19">
        <f t="shared" ca="1" si="3"/>
        <v>1.3067085850661136E-2</v>
      </c>
      <c r="H22" s="20">
        <f t="shared" ca="1" si="9"/>
        <v>0.65502590654930026</v>
      </c>
      <c r="I22" s="19">
        <f t="shared" ca="1" si="7"/>
        <v>8.668641177658051</v>
      </c>
    </row>
    <row r="23" spans="1:10">
      <c r="A23" s="17">
        <f t="shared" ca="1" si="0"/>
        <v>20</v>
      </c>
      <c r="B23" s="18">
        <f t="shared" ca="1" si="1"/>
        <v>4.5</v>
      </c>
      <c r="C23" s="18">
        <f t="shared" ca="1" si="2"/>
        <v>3.5</v>
      </c>
      <c r="D23" s="19">
        <f t="shared" ca="1" si="4"/>
        <v>84.715580491080317</v>
      </c>
      <c r="E23" s="18">
        <f t="shared" ca="1" si="5"/>
        <v>98.400258785927065</v>
      </c>
      <c r="F23" s="68" t="str">
        <f t="shared" ca="1" si="6"/>
        <v>19G</v>
      </c>
      <c r="G23" s="19">
        <f t="shared" ca="1" si="3"/>
        <v>1.4851435660069186E-2</v>
      </c>
      <c r="H23" s="20">
        <f t="shared" ca="1" si="9"/>
        <v>0.68952341210076795</v>
      </c>
      <c r="I23" s="19">
        <f t="shared" ca="1" si="7"/>
        <v>7.8885891005830322</v>
      </c>
    </row>
    <row r="24" spans="1:10">
      <c r="A24" s="17">
        <f t="shared" ca="1" si="0"/>
        <v>21</v>
      </c>
      <c r="B24" s="18">
        <f t="shared" ca="1" si="1"/>
        <v>3.6</v>
      </c>
      <c r="C24" s="18">
        <f t="shared" ca="1" si="2"/>
        <v>3.2</v>
      </c>
      <c r="D24" s="19">
        <f t="shared" ca="1" si="4"/>
        <v>88.953980749866247</v>
      </c>
      <c r="E24" s="18">
        <f t="shared" ca="1" si="5"/>
        <v>98.400258785927065</v>
      </c>
      <c r="F24" s="68" t="str">
        <f t="shared" ca="1" si="6"/>
        <v/>
      </c>
      <c r="G24" s="19">
        <f t="shared" ca="1" si="3"/>
        <v>1.5581690483983997E-2</v>
      </c>
      <c r="H24" s="20">
        <f t="shared" ca="1" si="9"/>
        <v>0.72402091765223564</v>
      </c>
      <c r="I24" s="19">
        <f t="shared" ca="1" si="7"/>
        <v>7.579936988602622</v>
      </c>
    </row>
    <row r="25" spans="1:10">
      <c r="A25" s="17">
        <f t="shared" ca="1" si="0"/>
        <v>22</v>
      </c>
      <c r="B25" s="18">
        <f t="shared" ca="1" si="1"/>
        <v>3.2</v>
      </c>
      <c r="C25" s="18">
        <f t="shared" ca="1" si="2"/>
        <v>2.6</v>
      </c>
      <c r="D25" s="19">
        <f t="shared" ca="1" si="4"/>
        <v>93.192379589352655</v>
      </c>
      <c r="E25" s="18">
        <f t="shared" ca="1" si="5"/>
        <v>98.398839486411887</v>
      </c>
      <c r="F25" s="68" t="str">
        <f t="shared" ca="1" si="6"/>
        <v>21G</v>
      </c>
      <c r="G25" s="19">
        <f t="shared" ca="1" si="3"/>
        <v>1.7151687032594114E-2</v>
      </c>
      <c r="H25" s="20">
        <f t="shared" ca="1" si="9"/>
        <v>0.75851841165163414</v>
      </c>
      <c r="I25" s="19">
        <f t="shared" ca="1" si="7"/>
        <v>6.8510964316157903</v>
      </c>
    </row>
    <row r="26" spans="1:10">
      <c r="A26" s="17">
        <f t="shared" ca="1" si="0"/>
        <v>23</v>
      </c>
      <c r="B26" s="18">
        <f t="shared" ca="1" si="1"/>
        <v>2.6</v>
      </c>
      <c r="C26" s="18">
        <f t="shared" ca="1" si="2"/>
        <v>2.1</v>
      </c>
      <c r="D26" s="19">
        <f t="shared" ca="1" si="4"/>
        <v>97.430778428839062</v>
      </c>
      <c r="E26" s="18">
        <f t="shared" ca="1" si="5"/>
        <v>98.398839486411887</v>
      </c>
      <c r="F26" s="68" t="str">
        <f t="shared" ca="1" si="6"/>
        <v/>
      </c>
      <c r="G26" s="19">
        <f t="shared" ca="1" si="3"/>
        <v>1.8580200751217489E-2</v>
      </c>
      <c r="H26" s="20">
        <f t="shared" ca="1" si="9"/>
        <v>0.79301590565103264</v>
      </c>
      <c r="I26" s="19">
        <f t="shared" ca="1" si="7"/>
        <v>6.0059792334529023</v>
      </c>
    </row>
    <row r="27" spans="1:10">
      <c r="A27" s="17">
        <f t="shared" ca="1" si="0"/>
        <v>24</v>
      </c>
      <c r="B27" s="18">
        <f t="shared" ca="1" si="1"/>
        <v>2.1</v>
      </c>
      <c r="C27" s="18">
        <f t="shared" ca="1" si="2"/>
        <v>1.5</v>
      </c>
      <c r="D27" s="19">
        <f t="shared" ca="1" si="4"/>
        <v>101.66917726832547</v>
      </c>
      <c r="E27" s="18">
        <f t="shared" ca="1" si="5"/>
        <v>98.398839486411887</v>
      </c>
      <c r="F27" s="68" t="str">
        <f t="shared" ca="1" si="6"/>
        <v>22G</v>
      </c>
      <c r="G27" s="19">
        <f t="shared" ca="1" si="3"/>
        <v>2.045232438773039E-2</v>
      </c>
      <c r="H27" s="20">
        <f t="shared" ca="1" si="9"/>
        <v>0.82751339965043114</v>
      </c>
      <c r="I27" s="19">
        <f t="shared" ca="1" si="7"/>
        <v>4.6671114577365964</v>
      </c>
    </row>
    <row r="28" spans="1:10">
      <c r="A28" s="17">
        <f t="shared" ca="1" si="0"/>
        <v>25</v>
      </c>
      <c r="B28" s="18">
        <f t="shared" ca="1" si="1"/>
        <v>1.5</v>
      </c>
      <c r="C28" s="18">
        <f t="shared" ca="1" si="2"/>
        <v>0.9</v>
      </c>
      <c r="D28" s="19">
        <f t="shared" ca="1" si="4"/>
        <v>105.90757610781188</v>
      </c>
      <c r="E28" s="18">
        <f t="shared" ca="1" si="5"/>
        <v>98.398839486411887</v>
      </c>
      <c r="F28" s="68" t="str">
        <f t="shared" ca="1" si="6"/>
        <v/>
      </c>
      <c r="G28" s="19">
        <f t="shared" ca="1" si="3"/>
        <v>2.251308144953933E-2</v>
      </c>
      <c r="H28" s="20">
        <f t="shared" ca="1" si="9"/>
        <v>0.86201089364982963</v>
      </c>
      <c r="I28" s="19">
        <f t="shared" ca="1" si="7"/>
        <v>3.2592921901974461</v>
      </c>
    </row>
    <row r="29" spans="1:10">
      <c r="A29" s="17">
        <f t="shared" ca="1" si="0"/>
        <v>26</v>
      </c>
      <c r="B29" s="18">
        <f t="shared" ca="1" si="1"/>
        <v>1</v>
      </c>
      <c r="C29" s="18">
        <f t="shared" ca="1" si="2"/>
        <v>0.6</v>
      </c>
      <c r="D29" s="19">
        <f t="shared" ca="1" si="4"/>
        <v>110.1459656737962</v>
      </c>
      <c r="E29" s="18">
        <f t="shared" ca="1" si="5"/>
        <v>98.389565984323056</v>
      </c>
      <c r="F29" s="68" t="str">
        <f t="shared" ca="1" si="6"/>
        <v>23G</v>
      </c>
      <c r="G29" s="19">
        <f t="shared" ca="1" si="3"/>
        <v>2.3620064417786361E-2</v>
      </c>
      <c r="H29" s="20">
        <f t="shared" ca="1" si="9"/>
        <v>0.89650831216964377</v>
      </c>
      <c r="I29" s="19">
        <f t="shared" ca="1" si="7"/>
        <v>2.4884071224482467</v>
      </c>
    </row>
    <row r="30" spans="1:10">
      <c r="A30" s="17">
        <f t="shared" ca="1" si="0"/>
        <v>27</v>
      </c>
      <c r="B30" s="18">
        <f t="shared" ca="1" si="1"/>
        <v>0.6</v>
      </c>
      <c r="C30" s="18">
        <f t="shared" ca="1" si="2"/>
        <v>0.3</v>
      </c>
      <c r="D30" s="19">
        <f t="shared" ca="1" si="4"/>
        <v>114.3842677069501</v>
      </c>
      <c r="E30" s="18">
        <f t="shared" ca="1" si="5"/>
        <v>98.302033153904233</v>
      </c>
      <c r="F30" s="68" t="str">
        <f t="shared" ca="1" si="6"/>
        <v>24G</v>
      </c>
      <c r="G30" s="19">
        <f t="shared" ca="1" si="3"/>
        <v>2.4781478464015121E-2</v>
      </c>
      <c r="H30" s="20">
        <f t="shared" ca="1" si="9"/>
        <v>0.93100501823567372</v>
      </c>
      <c r="I30" s="19">
        <f t="shared" ca="1" si="7"/>
        <v>1.4854162610745838</v>
      </c>
    </row>
    <row r="31" spans="1:10">
      <c r="A31" s="17">
        <f t="shared" ca="1" si="0"/>
        <v>28</v>
      </c>
      <c r="B31" s="18">
        <f t="shared" ca="1" si="1"/>
        <v>0.3</v>
      </c>
      <c r="C31" s="18">
        <f t="shared" ca="1" si="2"/>
        <v>0</v>
      </c>
      <c r="D31" s="19">
        <f t="shared" ca="1" si="4"/>
        <v>118.62266616344965</v>
      </c>
      <c r="E31" s="18">
        <f t="shared" ca="1" si="5"/>
        <v>98.398456499558591</v>
      </c>
      <c r="F31" s="68" t="str">
        <f t="shared" ca="1" si="6"/>
        <v>25G</v>
      </c>
      <c r="G31" s="19">
        <f t="shared" ca="1" si="3"/>
        <v>2.5999999999999999E-2</v>
      </c>
      <c r="H31" s="20">
        <f t="shared" ca="1" si="9"/>
        <v>0.96550250911783686</v>
      </c>
      <c r="I31" s="19">
        <f t="shared" ca="1" si="7"/>
        <v>0.41468241378415954</v>
      </c>
    </row>
    <row r="32" spans="1:10">
      <c r="A32" s="17">
        <f t="shared" ca="1" si="0"/>
        <v>29</v>
      </c>
      <c r="B32" s="18">
        <f t="shared" ca="1" si="1"/>
        <v>0</v>
      </c>
      <c r="C32" s="18">
        <f t="shared" ca="1" si="2"/>
        <v>0</v>
      </c>
      <c r="D32" s="19">
        <f t="shared" ca="1" si="4"/>
        <v>122.8610646199492</v>
      </c>
      <c r="E32" s="18">
        <f t="shared" ca="1" si="5"/>
        <v>98.398456499558591</v>
      </c>
      <c r="F32" s="68" t="str">
        <f t="shared" ca="1" si="6"/>
        <v/>
      </c>
      <c r="G32" s="19">
        <f t="shared" ca="1" si="3"/>
        <v>2.5999999999999999E-2</v>
      </c>
      <c r="H32" s="20">
        <f t="shared" ca="1" si="9"/>
        <v>1</v>
      </c>
      <c r="I32" s="19">
        <f t="shared" ca="1" si="7"/>
        <v>0.41871519706328192</v>
      </c>
    </row>
  </sheetData>
  <mergeCells count="1">
    <mergeCell ref="A1:I1"/>
  </mergeCells>
  <printOptions horizontalCentered="1"/>
  <pageMargins left="0.98425196850393704" right="0.78740157480314965" top="1.3779527559055118" bottom="1.5748031496062993" header="0.51181102362204722" footer="0.51181102362204722"/>
  <pageSetup paperSize="9" scale="86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Q20" sqref="Q20"/>
    </sheetView>
  </sheetViews>
  <sheetFormatPr baseColWidth="10" defaultColWidth="8.7109375" defaultRowHeight="13" x14ac:dyDescent="0"/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79B48AB615AE44A82503FEE813A249" ma:contentTypeVersion="1" ma:contentTypeDescription="Create a new document." ma:contentTypeScope="" ma:versionID="a929b8f8a143192e95f003de27a3dc8c">
  <xsd:schema xmlns:xsd="http://www.w3.org/2001/XMLSchema" xmlns:xs="http://www.w3.org/2001/XMLSchema" xmlns:p="http://schemas.microsoft.com/office/2006/metadata/properties" xmlns:ns2="c34a218e-a8d8-4839-b3f2-945a648db978" targetNamespace="http://schemas.microsoft.com/office/2006/metadata/properties" ma:root="true" ma:fieldsID="dc025f033addbfa4b43f7d755f2306af" ns2:_="">
    <xsd:import namespace="c34a218e-a8d8-4839-b3f2-945a648db978"/>
    <xsd:element name="properties">
      <xsd:complexType>
        <xsd:sequence>
          <xsd:element name="documentManagement">
            <xsd:complexType>
              <xsd:all>
                <xsd:element ref="ns2:CT_x0020_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218e-a8d8-4839-b3f2-945a648db978" elementFormDefault="qualified">
    <xsd:import namespace="http://schemas.microsoft.com/office/2006/documentManagement/types"/>
    <xsd:import namespace="http://schemas.microsoft.com/office/infopath/2007/PartnerControls"/>
    <xsd:element name="CT_x0020_Image" ma:index="8" nillable="true" ma:displayName="CT Image" ma:default="0" ma:internalName="CT_x0020_Ima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T_x0020_Image xmlns="c34a218e-a8d8-4839-b3f2-945a648db978">true</CT_x0020_Image>
  </documentManagement>
</p:properties>
</file>

<file path=customXml/itemProps1.xml><?xml version="1.0" encoding="utf-8"?>
<ds:datastoreItem xmlns:ds="http://schemas.openxmlformats.org/officeDocument/2006/customXml" ds:itemID="{A94EC27C-B805-4FA2-B3BA-0FE18A8ACD6D}"/>
</file>

<file path=customXml/itemProps2.xml><?xml version="1.0" encoding="utf-8"?>
<ds:datastoreItem xmlns:ds="http://schemas.openxmlformats.org/officeDocument/2006/customXml" ds:itemID="{CB3C5807-294D-455A-B8DA-7D018B1D0B98}"/>
</file>

<file path=customXml/itemProps3.xml><?xml version="1.0" encoding="utf-8"?>
<ds:datastoreItem xmlns:ds="http://schemas.openxmlformats.org/officeDocument/2006/customXml" ds:itemID="{41E3B2AD-2BEB-4256-BC4F-E246B6E046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UT-GOM2-1-H005-4FB-2</vt:lpstr>
      <vt:lpstr>UT-GOM2-1-H005-4FB-2 table</vt:lpstr>
      <vt:lpstr>graph</vt:lpstr>
    </vt:vector>
  </TitlesOfParts>
  <Company>Geotek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Mel</cp:lastModifiedBy>
  <cp:lastPrinted>2017-05-08T14:45:57Z</cp:lastPrinted>
  <dcterms:created xsi:type="dcterms:W3CDTF">2012-06-25T14:59:26Z</dcterms:created>
  <dcterms:modified xsi:type="dcterms:W3CDTF">2017-06-09T12:25:00Z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0x0101005579B48AB615AE44A82503FEE813A249</vt:lpwstr>
  </property>
</Properties>
</file>