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790" windowHeight="70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Sheet1!$A$1:$AA$52</definedName>
  </definedNames>
  <calcPr calcId="145621"/>
</workbook>
</file>

<file path=xl/calcChain.xml><?xml version="1.0" encoding="utf-8"?>
<calcChain xmlns="http://schemas.openxmlformats.org/spreadsheetml/2006/main">
  <c r="R52" i="1" l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5" i="1"/>
  <c r="R34" i="1"/>
  <c r="R33" i="1"/>
  <c r="R32" i="1"/>
  <c r="R31" i="1"/>
  <c r="R30" i="1"/>
  <c r="R29" i="1"/>
  <c r="R28" i="1"/>
  <c r="R27" i="1"/>
  <c r="R26" i="1"/>
  <c r="R20" i="1" l="1"/>
  <c r="R19" i="1"/>
  <c r="R16" i="1"/>
  <c r="R15" i="1"/>
  <c r="R14" i="1"/>
  <c r="R13" i="1"/>
  <c r="R12" i="1"/>
  <c r="R11" i="1"/>
  <c r="R10" i="1"/>
  <c r="R9" i="1"/>
  <c r="R5" i="1"/>
  <c r="R8" i="1"/>
  <c r="R7" i="1"/>
  <c r="R6" i="1"/>
  <c r="R4" i="1"/>
  <c r="K23" i="1" l="1"/>
  <c r="W52" i="1"/>
  <c r="X52" i="1" s="1"/>
  <c r="Y52" i="1" s="1"/>
  <c r="W51" i="1"/>
  <c r="X51" i="1" s="1"/>
  <c r="Y51" i="1" s="1"/>
  <c r="W50" i="1"/>
  <c r="X50" i="1" s="1"/>
  <c r="Y50" i="1" s="1"/>
  <c r="W49" i="1"/>
  <c r="X49" i="1" s="1"/>
  <c r="Y49" i="1" s="1"/>
  <c r="W48" i="1"/>
  <c r="X48" i="1" s="1"/>
  <c r="Y48" i="1" s="1"/>
  <c r="W47" i="1"/>
  <c r="X47" i="1" s="1"/>
  <c r="Y47" i="1" s="1"/>
  <c r="W46" i="1"/>
  <c r="X46" i="1" s="1"/>
  <c r="Y46" i="1" s="1"/>
  <c r="W45" i="1"/>
  <c r="X45" i="1" s="1"/>
  <c r="Y45" i="1" s="1"/>
  <c r="W44" i="1"/>
  <c r="X44" i="1" s="1"/>
  <c r="Y44" i="1" s="1"/>
  <c r="W43" i="1"/>
  <c r="X43" i="1" s="1"/>
  <c r="Y43" i="1" s="1"/>
  <c r="W42" i="1"/>
  <c r="X42" i="1" s="1"/>
  <c r="Y42" i="1" s="1"/>
  <c r="W41" i="1"/>
  <c r="X41" i="1" s="1"/>
  <c r="Y41" i="1" s="1"/>
  <c r="W40" i="1"/>
  <c r="X40" i="1" s="1"/>
  <c r="Y40" i="1" s="1"/>
  <c r="W39" i="1"/>
  <c r="X39" i="1" s="1"/>
  <c r="Y39" i="1" s="1"/>
  <c r="W38" i="1"/>
  <c r="X38" i="1" s="1"/>
  <c r="Y38" i="1" s="1"/>
  <c r="W35" i="1"/>
  <c r="X35" i="1" s="1"/>
  <c r="Y35" i="1" s="1"/>
  <c r="W34" i="1"/>
  <c r="X34" i="1" s="1"/>
  <c r="Y34" i="1" s="1"/>
  <c r="W33" i="1"/>
  <c r="X33" i="1" s="1"/>
  <c r="Y33" i="1" s="1"/>
  <c r="W32" i="1"/>
  <c r="X32" i="1" s="1"/>
  <c r="Y32" i="1" s="1"/>
  <c r="W31" i="1"/>
  <c r="X31" i="1" s="1"/>
  <c r="Y31" i="1" s="1"/>
  <c r="W30" i="1"/>
  <c r="X30" i="1" s="1"/>
  <c r="Y30" i="1" s="1"/>
  <c r="W29" i="1"/>
  <c r="X29" i="1" s="1"/>
  <c r="Y29" i="1" s="1"/>
  <c r="W28" i="1"/>
  <c r="X28" i="1" s="1"/>
  <c r="Y28" i="1" s="1"/>
  <c r="W27" i="1"/>
  <c r="X27" i="1" s="1"/>
  <c r="Y27" i="1" s="1"/>
  <c r="W26" i="1"/>
  <c r="X26" i="1" s="1"/>
  <c r="Y26" i="1" s="1"/>
  <c r="W25" i="1"/>
  <c r="X25" i="1" s="1"/>
  <c r="Y25" i="1" s="1"/>
  <c r="W24" i="1"/>
  <c r="X24" i="1" s="1"/>
  <c r="Y24" i="1" s="1"/>
  <c r="W23" i="1"/>
  <c r="X23" i="1" s="1"/>
  <c r="Y23" i="1" s="1"/>
  <c r="V52" i="1"/>
  <c r="V51" i="1"/>
  <c r="V50" i="1"/>
  <c r="V49" i="1"/>
  <c r="V44" i="1"/>
  <c r="V43" i="1"/>
  <c r="V42" i="1"/>
  <c r="V41" i="1"/>
  <c r="V40" i="1"/>
  <c r="V39" i="1"/>
  <c r="V38" i="1"/>
  <c r="V35" i="1"/>
  <c r="V34" i="1"/>
  <c r="V33" i="1"/>
  <c r="V32" i="1"/>
  <c r="V30" i="1"/>
  <c r="V29" i="1"/>
  <c r="V28" i="1"/>
  <c r="V27" i="1"/>
  <c r="V26" i="1"/>
  <c r="W20" i="1"/>
  <c r="X20" i="1" s="1"/>
  <c r="Y20" i="1" s="1"/>
  <c r="W19" i="1"/>
  <c r="X19" i="1" s="1"/>
  <c r="Y19" i="1" s="1"/>
  <c r="W16" i="1"/>
  <c r="X16" i="1" s="1"/>
  <c r="Y16" i="1" s="1"/>
  <c r="W15" i="1"/>
  <c r="X15" i="1" s="1"/>
  <c r="Y15" i="1" s="1"/>
  <c r="W14" i="1"/>
  <c r="X14" i="1" s="1"/>
  <c r="Y14" i="1" s="1"/>
  <c r="V16" i="1"/>
  <c r="V15" i="1"/>
  <c r="V14" i="1"/>
  <c r="V13" i="1"/>
  <c r="W13" i="1" s="1"/>
  <c r="X13" i="1" s="1"/>
  <c r="Y13" i="1" s="1"/>
  <c r="Z13" i="1" s="1"/>
  <c r="AA13" i="1" s="1"/>
  <c r="K9" i="1"/>
  <c r="W12" i="1"/>
  <c r="X12" i="1" s="1"/>
  <c r="Y12" i="1" s="1"/>
  <c r="W11" i="1"/>
  <c r="X11" i="1" s="1"/>
  <c r="Y11" i="1" s="1"/>
  <c r="W10" i="1"/>
  <c r="X10" i="1" s="1"/>
  <c r="Y10" i="1" s="1"/>
  <c r="W9" i="1"/>
  <c r="X9" i="1" s="1"/>
  <c r="Y9" i="1" s="1"/>
  <c r="W8" i="1"/>
  <c r="X8" i="1" s="1"/>
  <c r="Y8" i="1" s="1"/>
  <c r="X7" i="1"/>
  <c r="Y7" i="1" s="1"/>
  <c r="W7" i="1"/>
  <c r="W6" i="1"/>
  <c r="X6" i="1" s="1"/>
  <c r="Y6" i="1" s="1"/>
  <c r="W5" i="1"/>
  <c r="X5" i="1" s="1"/>
  <c r="Y5" i="1" s="1"/>
  <c r="V12" i="1"/>
  <c r="V11" i="1"/>
  <c r="V10" i="1"/>
  <c r="V9" i="1"/>
  <c r="W4" i="1"/>
  <c r="X4" i="1" s="1"/>
  <c r="Y4" i="1" s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5" i="1"/>
  <c r="K34" i="1"/>
  <c r="K33" i="1"/>
  <c r="K32" i="1"/>
  <c r="K31" i="1"/>
  <c r="K30" i="1"/>
  <c r="K29" i="1"/>
  <c r="K28" i="1"/>
  <c r="K27" i="1"/>
  <c r="K26" i="1"/>
  <c r="Z4" i="1" l="1"/>
  <c r="AA4" i="1" s="1"/>
  <c r="Z38" i="1"/>
  <c r="AA38" i="1" s="1"/>
  <c r="Z46" i="1"/>
  <c r="AA46" i="1" s="1"/>
  <c r="Z44" i="1"/>
  <c r="AA44" i="1" s="1"/>
  <c r="Z49" i="1"/>
  <c r="AA49" i="1" s="1"/>
  <c r="Z39" i="1"/>
  <c r="AA39" i="1" s="1"/>
  <c r="AA42" i="1"/>
  <c r="Z42" i="1"/>
  <c r="Z47" i="1"/>
  <c r="AA47" i="1" s="1"/>
  <c r="Z50" i="1"/>
  <c r="AA50" i="1" s="1"/>
  <c r="Z43" i="1"/>
  <c r="AA43" i="1" s="1"/>
  <c r="Z51" i="1"/>
  <c r="AA51" i="1" s="1"/>
  <c r="Z41" i="1"/>
  <c r="AA41" i="1" s="1"/>
  <c r="Z52" i="1"/>
  <c r="AA52" i="1" s="1"/>
  <c r="Z40" i="1"/>
  <c r="AA40" i="1" s="1"/>
  <c r="Z45" i="1"/>
  <c r="AA45" i="1" s="1"/>
  <c r="Z48" i="1"/>
  <c r="AA48" i="1" s="1"/>
  <c r="Z29" i="1"/>
  <c r="AA29" i="1" s="1"/>
  <c r="Z24" i="1"/>
  <c r="AA24" i="1" s="1"/>
  <c r="Z35" i="1"/>
  <c r="AA35" i="1" s="1"/>
  <c r="Z25" i="1"/>
  <c r="AA25" i="1" s="1"/>
  <c r="Z30" i="1"/>
  <c r="AA30" i="1" s="1"/>
  <c r="Z33" i="1"/>
  <c r="AA33" i="1" s="1"/>
  <c r="Z26" i="1"/>
  <c r="AA26" i="1" s="1"/>
  <c r="AA34" i="1"/>
  <c r="Z34" i="1"/>
  <c r="Z27" i="1"/>
  <c r="AA27" i="1" s="1"/>
  <c r="Z32" i="1"/>
  <c r="AA32" i="1" s="1"/>
  <c r="Z23" i="1"/>
  <c r="AA23" i="1" s="1"/>
  <c r="Z28" i="1"/>
  <c r="AA28" i="1" s="1"/>
  <c r="Z31" i="1"/>
  <c r="AA31" i="1" s="1"/>
  <c r="Z20" i="1"/>
  <c r="AA20" i="1" s="1"/>
  <c r="Z19" i="1"/>
  <c r="AA19" i="1" s="1"/>
  <c r="Z16" i="1"/>
  <c r="AA16" i="1" s="1"/>
  <c r="Z14" i="1"/>
  <c r="AA14" i="1" s="1"/>
  <c r="Z15" i="1"/>
  <c r="AA15" i="1" s="1"/>
  <c r="Z9" i="1"/>
  <c r="AA9" i="1" s="1"/>
  <c r="Z12" i="1"/>
  <c r="AA12" i="1" s="1"/>
  <c r="Z7" i="1"/>
  <c r="AA7" i="1" s="1"/>
  <c r="Z10" i="1"/>
  <c r="AA10" i="1" s="1"/>
  <c r="Z5" i="1"/>
  <c r="AA5" i="1" s="1"/>
  <c r="Z8" i="1"/>
  <c r="AA8" i="1" s="1"/>
  <c r="Z6" i="1"/>
  <c r="AA6" i="1" s="1"/>
  <c r="Z11" i="1"/>
  <c r="AA11" i="1" s="1"/>
  <c r="K8" i="1" l="1"/>
  <c r="K7" i="1"/>
  <c r="K6" i="1"/>
  <c r="K4" i="1"/>
  <c r="K5" i="1"/>
</calcChain>
</file>

<file path=xl/sharedStrings.xml><?xml version="1.0" encoding="utf-8"?>
<sst xmlns="http://schemas.openxmlformats.org/spreadsheetml/2006/main" count="519" uniqueCount="65">
  <si>
    <t>Expedition</t>
  </si>
  <si>
    <t>Hole</t>
  </si>
  <si>
    <t>Core</t>
  </si>
  <si>
    <t>Type</t>
  </si>
  <si>
    <t>Section</t>
  </si>
  <si>
    <t>Date depressurized</t>
  </si>
  <si>
    <t>Time depressurized</t>
  </si>
  <si>
    <t>Sample code</t>
  </si>
  <si>
    <t>Sample type</t>
  </si>
  <si>
    <t>Length (cm)</t>
  </si>
  <si>
    <t>Interval from (cm)</t>
  </si>
  <si>
    <t>Interval to (cm)</t>
  </si>
  <si>
    <t>Date sampled</t>
  </si>
  <si>
    <t>Time sampled</t>
  </si>
  <si>
    <t>Atmosphere</t>
  </si>
  <si>
    <t>Comments</t>
  </si>
  <si>
    <t>UT-GOM2-1</t>
  </si>
  <si>
    <t>H002</t>
  </si>
  <si>
    <t>CS</t>
  </si>
  <si>
    <t>-</t>
  </si>
  <si>
    <t>DRILL</t>
  </si>
  <si>
    <t>Drilling fluid</t>
  </si>
  <si>
    <t>O2</t>
  </si>
  <si>
    <t>FRZ</t>
  </si>
  <si>
    <t>REF</t>
  </si>
  <si>
    <t>50 mL centrifuge tube</t>
  </si>
  <si>
    <t>Two 15 mL plastic bottles- one acidified, one 8 mL glass vial</t>
  </si>
  <si>
    <r>
      <t>Storage temperature (</t>
    </r>
    <r>
      <rPr>
        <b/>
        <sz val="11"/>
        <color theme="1"/>
        <rFont val="Calibri"/>
        <family val="2"/>
      </rPr>
      <t>°C)</t>
    </r>
  </si>
  <si>
    <t>HS</t>
  </si>
  <si>
    <t>Headspace gas</t>
  </si>
  <si>
    <t>RM</t>
  </si>
  <si>
    <t>Only 3.5 mL of sediment collected</t>
  </si>
  <si>
    <t>IW</t>
  </si>
  <si>
    <t>Interstitial water</t>
  </si>
  <si>
    <t>N2</t>
  </si>
  <si>
    <t>Possible leak- tear in bag and tried to seal again with heat sealer</t>
  </si>
  <si>
    <t>Microbiology</t>
  </si>
  <si>
    <t>MBIO</t>
  </si>
  <si>
    <t>Ship date</t>
  </si>
  <si>
    <t>Long time when core was stuck in tool- decreasing pressure</t>
  </si>
  <si>
    <t>MAD</t>
  </si>
  <si>
    <t>Moisture and density</t>
  </si>
  <si>
    <t>WR</t>
  </si>
  <si>
    <t>Remaining core</t>
  </si>
  <si>
    <t>Ship to:</t>
  </si>
  <si>
    <t>ExxonMobil</t>
  </si>
  <si>
    <t>OSU</t>
  </si>
  <si>
    <t>UW</t>
  </si>
  <si>
    <t>UT</t>
  </si>
  <si>
    <t>Depressurization</t>
  </si>
  <si>
    <t>Failed pressure</t>
  </si>
  <si>
    <t>Core stuck in drill string</t>
  </si>
  <si>
    <t>Cracks present - clayey-silt</t>
  </si>
  <si>
    <t xml:space="preserve">    </t>
  </si>
  <si>
    <t>PCATS</t>
  </si>
  <si>
    <t>2.7 cm3</t>
  </si>
  <si>
    <t>3.4 cm3</t>
  </si>
  <si>
    <t>Split lengthwise</t>
  </si>
  <si>
    <t>Section top (ftbrf)</t>
  </si>
  <si>
    <t>Section top (ftbsf)</t>
  </si>
  <si>
    <t>Section top (mbsf)</t>
  </si>
  <si>
    <t>Sample top (mbsf)</t>
  </si>
  <si>
    <t>Sample bottom (mbsf)</t>
  </si>
  <si>
    <t>Sample average depth (mbsf)</t>
  </si>
  <si>
    <t>Time between depressurization and sampling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</si>
</sst>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>
      <pane xSplit="5" ySplit="1" topLeftCell="F39" activePane="bottomRight" state="frozen"/>
      <selection pane="topRight" activeCell="F1" sqref="F1"/>
      <selection pane="bottomLeft" activeCell="A2" sqref="A2"/>
      <selection pane="bottomRight" activeCell="J8" sqref="J8"/>
    </sheetView>
  </sheetViews>
  <sheetFormatPr defaultRowHeight="14.5" x14ac:dyDescent="0.35"/>
  <cols>
    <col min="1" max="1" width="12" customWidth="1"/>
    <col min="6" max="6" width="16.1796875" customWidth="1"/>
    <col min="7" max="7" width="13.08984375" customWidth="1"/>
    <col min="8" max="8" width="13.36328125" customWidth="1"/>
    <col min="9" max="9" width="12.08984375" customWidth="1"/>
    <col min="12" max="12" width="12.7265625" customWidth="1"/>
    <col min="13" max="13" width="20.90625" customWidth="1"/>
    <col min="14" max="14" width="14.453125" customWidth="1"/>
    <col min="15" max="15" width="12.6328125" customWidth="1"/>
    <col min="16" max="16" width="13.36328125" customWidth="1"/>
    <col min="17" max="17" width="13.54296875" customWidth="1"/>
    <col min="18" max="18" width="17" customWidth="1"/>
    <col min="19" max="19" width="54.7265625" customWidth="1"/>
    <col min="20" max="20" width="14.81640625" customWidth="1"/>
    <col min="22" max="22" width="10.453125" customWidth="1"/>
  </cols>
  <sheetData>
    <row r="1" spans="1:27" s="3" customFormat="1" ht="5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49</v>
      </c>
      <c r="G1" s="3" t="s">
        <v>5</v>
      </c>
      <c r="H1" s="3" t="s">
        <v>6</v>
      </c>
      <c r="I1" s="3" t="s">
        <v>10</v>
      </c>
      <c r="J1" s="3" t="s">
        <v>11</v>
      </c>
      <c r="K1" s="3" t="s">
        <v>9</v>
      </c>
      <c r="L1" s="3" t="s">
        <v>7</v>
      </c>
      <c r="M1" s="3" t="s">
        <v>8</v>
      </c>
      <c r="N1" s="3" t="s">
        <v>12</v>
      </c>
      <c r="O1" s="3" t="s">
        <v>13</v>
      </c>
      <c r="P1" s="3" t="s">
        <v>14</v>
      </c>
      <c r="Q1" s="3" t="s">
        <v>27</v>
      </c>
      <c r="R1" s="3" t="s">
        <v>64</v>
      </c>
      <c r="S1" s="3" t="s">
        <v>15</v>
      </c>
      <c r="T1" s="3" t="s">
        <v>44</v>
      </c>
      <c r="U1" s="3" t="s">
        <v>38</v>
      </c>
      <c r="V1" s="3" t="s">
        <v>58</v>
      </c>
      <c r="W1" s="3" t="s">
        <v>59</v>
      </c>
      <c r="X1" s="3" t="s">
        <v>60</v>
      </c>
      <c r="Y1" s="3" t="s">
        <v>61</v>
      </c>
      <c r="Z1" s="3" t="s">
        <v>62</v>
      </c>
      <c r="AA1" s="3" t="s">
        <v>63</v>
      </c>
    </row>
    <row r="2" spans="1:27" x14ac:dyDescent="0.35">
      <c r="A2" t="s">
        <v>16</v>
      </c>
      <c r="B2" t="s">
        <v>17</v>
      </c>
      <c r="C2">
        <v>1</v>
      </c>
      <c r="D2" t="s">
        <v>18</v>
      </c>
      <c r="E2" t="s">
        <v>19</v>
      </c>
      <c r="F2" t="s">
        <v>19</v>
      </c>
      <c r="G2" t="s">
        <v>19</v>
      </c>
      <c r="H2" t="s">
        <v>19</v>
      </c>
      <c r="I2" t="s">
        <v>19</v>
      </c>
      <c r="J2" t="s">
        <v>19</v>
      </c>
      <c r="K2" t="s">
        <v>19</v>
      </c>
      <c r="L2" t="s">
        <v>20</v>
      </c>
      <c r="M2" t="s">
        <v>21</v>
      </c>
      <c r="N2" s="1">
        <v>42867</v>
      </c>
      <c r="O2" s="2">
        <v>0.35138888888888892</v>
      </c>
      <c r="P2" t="s">
        <v>22</v>
      </c>
      <c r="Q2" t="s">
        <v>23</v>
      </c>
      <c r="S2" t="s">
        <v>25</v>
      </c>
      <c r="T2" t="s">
        <v>45</v>
      </c>
    </row>
    <row r="3" spans="1:27" x14ac:dyDescent="0.35">
      <c r="A3" t="s">
        <v>16</v>
      </c>
      <c r="B3" t="s">
        <v>17</v>
      </c>
      <c r="C3">
        <v>1</v>
      </c>
      <c r="D3" t="s">
        <v>18</v>
      </c>
      <c r="E3" t="s">
        <v>19</v>
      </c>
      <c r="F3" t="s">
        <v>19</v>
      </c>
      <c r="G3" t="s">
        <v>19</v>
      </c>
      <c r="H3" t="s">
        <v>19</v>
      </c>
      <c r="I3" t="s">
        <v>19</v>
      </c>
      <c r="J3" t="s">
        <v>19</v>
      </c>
      <c r="K3" t="s">
        <v>19</v>
      </c>
      <c r="L3" t="s">
        <v>20</v>
      </c>
      <c r="M3" t="s">
        <v>21</v>
      </c>
      <c r="N3" s="1">
        <v>42867</v>
      </c>
      <c r="O3" s="2">
        <v>0.35138888888888892</v>
      </c>
      <c r="P3" t="s">
        <v>22</v>
      </c>
      <c r="Q3" t="s">
        <v>24</v>
      </c>
      <c r="S3" t="s">
        <v>26</v>
      </c>
      <c r="T3" t="s">
        <v>47</v>
      </c>
    </row>
    <row r="4" spans="1:27" x14ac:dyDescent="0.35">
      <c r="A4" t="s">
        <v>16</v>
      </c>
      <c r="B4" t="s">
        <v>17</v>
      </c>
      <c r="C4">
        <v>1</v>
      </c>
      <c r="D4" t="s">
        <v>18</v>
      </c>
      <c r="E4">
        <v>1</v>
      </c>
      <c r="F4" t="s">
        <v>50</v>
      </c>
      <c r="G4" s="1">
        <v>42867</v>
      </c>
      <c r="H4" s="2">
        <v>0.38194444444444442</v>
      </c>
      <c r="I4">
        <v>79</v>
      </c>
      <c r="J4">
        <v>79</v>
      </c>
      <c r="K4">
        <f t="shared" ref="K4:K9" si="0">J4-I4</f>
        <v>0</v>
      </c>
      <c r="L4" t="s">
        <v>28</v>
      </c>
      <c r="M4" t="s">
        <v>29</v>
      </c>
      <c r="N4" s="1">
        <v>42867</v>
      </c>
      <c r="O4" s="2">
        <v>0.57291666666666663</v>
      </c>
      <c r="P4" t="s">
        <v>22</v>
      </c>
      <c r="Q4" t="s">
        <v>30</v>
      </c>
      <c r="R4" s="2">
        <f>O4-H4</f>
        <v>0.19097222222222221</v>
      </c>
      <c r="S4" t="s">
        <v>31</v>
      </c>
      <c r="T4" t="s">
        <v>46</v>
      </c>
      <c r="V4">
        <v>8062</v>
      </c>
      <c r="W4">
        <f>V4-6719</f>
        <v>1343</v>
      </c>
      <c r="X4">
        <f>W4*0.3048</f>
        <v>409.34640000000002</v>
      </c>
      <c r="Y4">
        <f t="shared" ref="Y4:Y12" si="1">X4+(I4/100)</f>
        <v>410.13640000000004</v>
      </c>
      <c r="Z4">
        <f t="shared" ref="Z4:Z12" si="2">Y4+(J4/100)</f>
        <v>410.92640000000006</v>
      </c>
      <c r="AA4">
        <f>(Y4+Z4)/2</f>
        <v>410.53140000000008</v>
      </c>
    </row>
    <row r="5" spans="1:27" x14ac:dyDescent="0.35">
      <c r="A5" t="s">
        <v>16</v>
      </c>
      <c r="B5" t="s">
        <v>17</v>
      </c>
      <c r="C5">
        <v>1</v>
      </c>
      <c r="D5" t="s">
        <v>18</v>
      </c>
      <c r="E5">
        <v>1</v>
      </c>
      <c r="F5" t="s">
        <v>50</v>
      </c>
      <c r="G5" s="1">
        <v>42867</v>
      </c>
      <c r="H5" s="2">
        <v>0.38194444444444442</v>
      </c>
      <c r="I5">
        <v>5</v>
      </c>
      <c r="J5">
        <v>20</v>
      </c>
      <c r="K5">
        <f t="shared" si="0"/>
        <v>15</v>
      </c>
      <c r="L5" t="s">
        <v>32</v>
      </c>
      <c r="M5" t="s">
        <v>33</v>
      </c>
      <c r="N5" s="1">
        <v>42867</v>
      </c>
      <c r="O5" s="2">
        <v>0.57291666666666663</v>
      </c>
      <c r="P5" t="s">
        <v>34</v>
      </c>
      <c r="Q5" t="s">
        <v>24</v>
      </c>
      <c r="R5" s="2">
        <f>O5-H5</f>
        <v>0.19097222222222221</v>
      </c>
      <c r="S5" t="s">
        <v>35</v>
      </c>
      <c r="T5" t="s">
        <v>47</v>
      </c>
      <c r="V5">
        <v>8062</v>
      </c>
      <c r="W5">
        <f t="shared" ref="W5:W16" si="3">V5-6719</f>
        <v>1343</v>
      </c>
      <c r="X5">
        <f t="shared" ref="X5:X16" si="4">W5*0.3048</f>
        <v>409.34640000000002</v>
      </c>
      <c r="Y5">
        <f t="shared" si="1"/>
        <v>409.39640000000003</v>
      </c>
      <c r="Z5">
        <f t="shared" si="2"/>
        <v>409.59640000000002</v>
      </c>
      <c r="AA5">
        <f t="shared" ref="AA5:AA12" si="5">(Y5+Z5)/2</f>
        <v>409.49639999999999</v>
      </c>
    </row>
    <row r="6" spans="1:27" x14ac:dyDescent="0.35">
      <c r="A6" t="s">
        <v>16</v>
      </c>
      <c r="B6" t="s">
        <v>17</v>
      </c>
      <c r="C6">
        <v>1</v>
      </c>
      <c r="D6" t="s">
        <v>18</v>
      </c>
      <c r="E6">
        <v>1</v>
      </c>
      <c r="F6" t="s">
        <v>50</v>
      </c>
      <c r="G6" s="1">
        <v>42867</v>
      </c>
      <c r="H6" s="2">
        <v>0.38194444444444442</v>
      </c>
      <c r="I6">
        <v>20</v>
      </c>
      <c r="J6">
        <v>35</v>
      </c>
      <c r="K6">
        <f t="shared" si="0"/>
        <v>15</v>
      </c>
      <c r="L6" t="s">
        <v>37</v>
      </c>
      <c r="M6" t="s">
        <v>36</v>
      </c>
      <c r="N6" s="1">
        <v>42867</v>
      </c>
      <c r="O6" s="2">
        <v>0.57291666666666663</v>
      </c>
      <c r="P6" t="s">
        <v>22</v>
      </c>
      <c r="Q6" t="s">
        <v>23</v>
      </c>
      <c r="R6" s="2">
        <f t="shared" ref="R6:R16" si="6">O6-H6</f>
        <v>0.19097222222222221</v>
      </c>
      <c r="S6" t="s">
        <v>39</v>
      </c>
      <c r="T6" t="s">
        <v>45</v>
      </c>
      <c r="V6">
        <v>8062</v>
      </c>
      <c r="W6">
        <f t="shared" si="3"/>
        <v>1343</v>
      </c>
      <c r="X6">
        <f t="shared" si="4"/>
        <v>409.34640000000002</v>
      </c>
      <c r="Y6">
        <f t="shared" si="1"/>
        <v>409.54640000000001</v>
      </c>
      <c r="Z6">
        <f t="shared" si="2"/>
        <v>409.89640000000003</v>
      </c>
      <c r="AA6">
        <f t="shared" si="5"/>
        <v>409.72140000000002</v>
      </c>
    </row>
    <row r="7" spans="1:27" x14ac:dyDescent="0.35">
      <c r="A7" t="s">
        <v>16</v>
      </c>
      <c r="B7" t="s">
        <v>17</v>
      </c>
      <c r="C7">
        <v>1</v>
      </c>
      <c r="D7" t="s">
        <v>18</v>
      </c>
      <c r="E7">
        <v>1</v>
      </c>
      <c r="F7" t="s">
        <v>50</v>
      </c>
      <c r="G7" s="1">
        <v>42867</v>
      </c>
      <c r="H7" s="2">
        <v>0.38194444444444442</v>
      </c>
      <c r="I7">
        <v>0</v>
      </c>
      <c r="J7">
        <v>5</v>
      </c>
      <c r="K7">
        <f t="shared" si="0"/>
        <v>5</v>
      </c>
      <c r="L7" t="s">
        <v>40</v>
      </c>
      <c r="M7" t="s">
        <v>41</v>
      </c>
      <c r="N7" s="1">
        <v>42867</v>
      </c>
      <c r="O7" s="2">
        <v>0.57638888888888895</v>
      </c>
      <c r="P7" t="s">
        <v>22</v>
      </c>
      <c r="Q7" t="s">
        <v>24</v>
      </c>
      <c r="R7" s="2">
        <f t="shared" si="6"/>
        <v>0.19444444444444453</v>
      </c>
      <c r="T7" t="s">
        <v>48</v>
      </c>
      <c r="V7">
        <v>8062</v>
      </c>
      <c r="W7">
        <f t="shared" si="3"/>
        <v>1343</v>
      </c>
      <c r="X7">
        <f t="shared" si="4"/>
        <v>409.34640000000002</v>
      </c>
      <c r="Y7">
        <f t="shared" si="1"/>
        <v>409.34640000000002</v>
      </c>
      <c r="Z7">
        <f t="shared" si="2"/>
        <v>409.39640000000003</v>
      </c>
      <c r="AA7">
        <f t="shared" si="5"/>
        <v>409.37139999999999</v>
      </c>
    </row>
    <row r="8" spans="1:27" x14ac:dyDescent="0.35">
      <c r="A8" t="s">
        <v>16</v>
      </c>
      <c r="B8" t="s">
        <v>17</v>
      </c>
      <c r="C8">
        <v>1</v>
      </c>
      <c r="D8" t="s">
        <v>18</v>
      </c>
      <c r="E8">
        <v>1</v>
      </c>
      <c r="F8" t="s">
        <v>50</v>
      </c>
      <c r="G8" s="1">
        <v>42867</v>
      </c>
      <c r="H8" s="2">
        <v>0.38194444444444442</v>
      </c>
      <c r="I8">
        <v>35</v>
      </c>
      <c r="J8">
        <v>79</v>
      </c>
      <c r="K8">
        <f t="shared" si="0"/>
        <v>44</v>
      </c>
      <c r="L8" t="s">
        <v>42</v>
      </c>
      <c r="M8" t="s">
        <v>43</v>
      </c>
      <c r="N8" s="1">
        <v>42867</v>
      </c>
      <c r="O8" s="2">
        <v>0.58333333333333337</v>
      </c>
      <c r="P8" t="s">
        <v>22</v>
      </c>
      <c r="Q8" t="s">
        <v>24</v>
      </c>
      <c r="R8" s="2">
        <f t="shared" si="6"/>
        <v>0.20138888888888895</v>
      </c>
      <c r="S8" t="s">
        <v>52</v>
      </c>
      <c r="T8" t="s">
        <v>46</v>
      </c>
      <c r="V8">
        <v>8062</v>
      </c>
      <c r="W8">
        <f t="shared" si="3"/>
        <v>1343</v>
      </c>
      <c r="X8">
        <f t="shared" si="4"/>
        <v>409.34640000000002</v>
      </c>
      <c r="Y8">
        <f t="shared" si="1"/>
        <v>409.69640000000004</v>
      </c>
      <c r="Z8">
        <f t="shared" si="2"/>
        <v>410.48640000000006</v>
      </c>
      <c r="AA8">
        <f t="shared" si="5"/>
        <v>410.09140000000002</v>
      </c>
    </row>
    <row r="9" spans="1:27" x14ac:dyDescent="0.35">
      <c r="A9" t="s">
        <v>16</v>
      </c>
      <c r="B9" t="s">
        <v>17</v>
      </c>
      <c r="C9">
        <v>2</v>
      </c>
      <c r="D9" t="s">
        <v>18</v>
      </c>
      <c r="E9">
        <v>2</v>
      </c>
      <c r="F9" t="s">
        <v>50</v>
      </c>
      <c r="G9" s="1">
        <v>42867</v>
      </c>
      <c r="H9" s="2">
        <v>0.8125</v>
      </c>
      <c r="I9">
        <v>45</v>
      </c>
      <c r="J9">
        <v>45</v>
      </c>
      <c r="K9">
        <f t="shared" si="0"/>
        <v>0</v>
      </c>
      <c r="L9" t="s">
        <v>28</v>
      </c>
      <c r="M9" t="s">
        <v>29</v>
      </c>
      <c r="N9" s="1">
        <v>42867</v>
      </c>
      <c r="O9" s="2">
        <v>0.88194444444444453</v>
      </c>
      <c r="P9" t="s">
        <v>34</v>
      </c>
      <c r="Q9" t="s">
        <v>30</v>
      </c>
      <c r="R9" s="2">
        <f t="shared" si="6"/>
        <v>6.9444444444444531E-2</v>
      </c>
      <c r="T9" t="s">
        <v>46</v>
      </c>
      <c r="V9">
        <f>8072+(45/100)</f>
        <v>8072.45</v>
      </c>
      <c r="W9">
        <f t="shared" si="3"/>
        <v>1353.4499999999998</v>
      </c>
      <c r="X9">
        <f t="shared" si="4"/>
        <v>412.53155999999996</v>
      </c>
      <c r="Y9">
        <f t="shared" si="1"/>
        <v>412.98155999999994</v>
      </c>
      <c r="Z9">
        <f t="shared" si="2"/>
        <v>413.43155999999993</v>
      </c>
      <c r="AA9">
        <f t="shared" si="5"/>
        <v>413.20655999999997</v>
      </c>
    </row>
    <row r="10" spans="1:27" x14ac:dyDescent="0.35">
      <c r="A10" t="s">
        <v>16</v>
      </c>
      <c r="B10" t="s">
        <v>17</v>
      </c>
      <c r="C10">
        <v>2</v>
      </c>
      <c r="D10" t="s">
        <v>18</v>
      </c>
      <c r="E10">
        <v>2</v>
      </c>
      <c r="F10" t="s">
        <v>50</v>
      </c>
      <c r="G10" s="1">
        <v>42867</v>
      </c>
      <c r="H10" s="2">
        <v>0.8125</v>
      </c>
      <c r="I10">
        <v>45</v>
      </c>
      <c r="J10">
        <v>60</v>
      </c>
      <c r="K10">
        <v>15</v>
      </c>
      <c r="L10" t="s">
        <v>32</v>
      </c>
      <c r="M10" t="s">
        <v>33</v>
      </c>
      <c r="N10" s="1">
        <v>42867</v>
      </c>
      <c r="O10" s="2">
        <v>0.88194444444444453</v>
      </c>
      <c r="P10" t="s">
        <v>34</v>
      </c>
      <c r="Q10" t="s">
        <v>24</v>
      </c>
      <c r="R10" s="2">
        <f t="shared" si="6"/>
        <v>6.9444444444444531E-2</v>
      </c>
      <c r="T10" t="s">
        <v>47</v>
      </c>
      <c r="V10">
        <f t="shared" ref="V10:V12" si="7">8072+(45/100)</f>
        <v>8072.45</v>
      </c>
      <c r="W10">
        <f t="shared" si="3"/>
        <v>1353.4499999999998</v>
      </c>
      <c r="X10">
        <f t="shared" si="4"/>
        <v>412.53155999999996</v>
      </c>
      <c r="Y10">
        <f t="shared" si="1"/>
        <v>412.98155999999994</v>
      </c>
      <c r="Z10">
        <f t="shared" si="2"/>
        <v>413.58155999999997</v>
      </c>
      <c r="AA10">
        <f t="shared" si="5"/>
        <v>413.28155999999996</v>
      </c>
    </row>
    <row r="11" spans="1:27" x14ac:dyDescent="0.35">
      <c r="A11" t="s">
        <v>16</v>
      </c>
      <c r="B11" t="s">
        <v>17</v>
      </c>
      <c r="C11">
        <v>2</v>
      </c>
      <c r="D11" t="s">
        <v>18</v>
      </c>
      <c r="E11">
        <v>2</v>
      </c>
      <c r="F11" t="s">
        <v>50</v>
      </c>
      <c r="G11" s="1">
        <v>42867</v>
      </c>
      <c r="H11" s="2">
        <v>0.8125</v>
      </c>
      <c r="I11">
        <v>60</v>
      </c>
      <c r="J11">
        <v>75</v>
      </c>
      <c r="K11">
        <v>15</v>
      </c>
      <c r="L11" t="s">
        <v>37</v>
      </c>
      <c r="M11" t="s">
        <v>36</v>
      </c>
      <c r="N11" s="1">
        <v>42867</v>
      </c>
      <c r="O11" s="2">
        <v>0.88194444444444453</v>
      </c>
      <c r="P11" t="s">
        <v>22</v>
      </c>
      <c r="Q11" t="s">
        <v>23</v>
      </c>
      <c r="R11" s="2">
        <f t="shared" si="6"/>
        <v>6.9444444444444531E-2</v>
      </c>
      <c r="T11" t="s">
        <v>45</v>
      </c>
      <c r="V11">
        <f t="shared" si="7"/>
        <v>8072.45</v>
      </c>
      <c r="W11">
        <f t="shared" si="3"/>
        <v>1353.4499999999998</v>
      </c>
      <c r="X11">
        <f t="shared" si="4"/>
        <v>412.53155999999996</v>
      </c>
      <c r="Y11">
        <f t="shared" si="1"/>
        <v>413.13155999999998</v>
      </c>
      <c r="Z11">
        <f t="shared" si="2"/>
        <v>413.88155999999998</v>
      </c>
      <c r="AA11">
        <f t="shared" si="5"/>
        <v>413.50655999999998</v>
      </c>
    </row>
    <row r="12" spans="1:27" x14ac:dyDescent="0.35">
      <c r="A12" t="s">
        <v>16</v>
      </c>
      <c r="B12" t="s">
        <v>17</v>
      </c>
      <c r="C12">
        <v>2</v>
      </c>
      <c r="D12" t="s">
        <v>18</v>
      </c>
      <c r="E12">
        <v>2</v>
      </c>
      <c r="F12" t="s">
        <v>50</v>
      </c>
      <c r="G12" s="1">
        <v>42867</v>
      </c>
      <c r="H12" s="2">
        <v>0.8125</v>
      </c>
      <c r="I12">
        <v>75</v>
      </c>
      <c r="J12">
        <v>80</v>
      </c>
      <c r="K12">
        <v>5</v>
      </c>
      <c r="L12" t="s">
        <v>40</v>
      </c>
      <c r="M12" t="s">
        <v>41</v>
      </c>
      <c r="N12" s="1">
        <v>42867</v>
      </c>
      <c r="O12" s="2">
        <v>0.88194444444444453</v>
      </c>
      <c r="P12" t="s">
        <v>22</v>
      </c>
      <c r="Q12" t="s">
        <v>24</v>
      </c>
      <c r="R12" s="2">
        <f t="shared" si="6"/>
        <v>6.9444444444444531E-2</v>
      </c>
      <c r="T12" t="s">
        <v>48</v>
      </c>
      <c r="V12">
        <f t="shared" si="7"/>
        <v>8072.45</v>
      </c>
      <c r="W12">
        <f t="shared" si="3"/>
        <v>1353.4499999999998</v>
      </c>
      <c r="X12">
        <f t="shared" si="4"/>
        <v>412.53155999999996</v>
      </c>
      <c r="Y12">
        <f t="shared" si="1"/>
        <v>413.28155999999996</v>
      </c>
      <c r="Z12">
        <f t="shared" si="2"/>
        <v>414.08155999999997</v>
      </c>
      <c r="AA12">
        <f t="shared" si="5"/>
        <v>413.68155999999999</v>
      </c>
    </row>
    <row r="13" spans="1:27" x14ac:dyDescent="0.35">
      <c r="A13" t="s">
        <v>16</v>
      </c>
      <c r="B13" t="s">
        <v>17</v>
      </c>
      <c r="C13">
        <v>2</v>
      </c>
      <c r="D13" t="s">
        <v>18</v>
      </c>
      <c r="E13">
        <v>4</v>
      </c>
      <c r="F13" t="s">
        <v>50</v>
      </c>
      <c r="G13" s="1">
        <v>42867</v>
      </c>
      <c r="H13" s="2">
        <v>0.8125</v>
      </c>
      <c r="I13">
        <v>93</v>
      </c>
      <c r="J13">
        <v>93</v>
      </c>
      <c r="K13">
        <v>5</v>
      </c>
      <c r="L13" t="s">
        <v>28</v>
      </c>
      <c r="M13" t="s">
        <v>29</v>
      </c>
      <c r="N13" s="1">
        <v>42867</v>
      </c>
      <c r="O13" s="2">
        <v>0.88194444444444453</v>
      </c>
      <c r="P13" t="s">
        <v>22</v>
      </c>
      <c r="Q13" t="s">
        <v>30</v>
      </c>
      <c r="R13" s="2">
        <f t="shared" si="6"/>
        <v>6.9444444444444531E-2</v>
      </c>
      <c r="T13" t="s">
        <v>46</v>
      </c>
      <c r="V13">
        <f>8072+(225/100)</f>
        <v>8074.25</v>
      </c>
      <c r="W13">
        <f t="shared" si="3"/>
        <v>1355.25</v>
      </c>
      <c r="X13">
        <f t="shared" si="4"/>
        <v>413.08020000000005</v>
      </c>
      <c r="Y13">
        <f>X13+(I13/100)</f>
        <v>414.01020000000005</v>
      </c>
      <c r="Z13">
        <f t="shared" ref="Z13" si="8">Y13+(J13/100)</f>
        <v>414.94020000000006</v>
      </c>
      <c r="AA13">
        <f t="shared" ref="AA13" si="9">(Y13+Z13)/2</f>
        <v>414.47520000000009</v>
      </c>
    </row>
    <row r="14" spans="1:27" x14ac:dyDescent="0.35">
      <c r="A14" t="s">
        <v>16</v>
      </c>
      <c r="B14" t="s">
        <v>17</v>
      </c>
      <c r="C14">
        <v>2</v>
      </c>
      <c r="D14" t="s">
        <v>18</v>
      </c>
      <c r="E14">
        <v>4</v>
      </c>
      <c r="F14" t="s">
        <v>50</v>
      </c>
      <c r="G14" s="1">
        <v>42867</v>
      </c>
      <c r="H14" s="2">
        <v>0.8125</v>
      </c>
      <c r="I14">
        <v>93</v>
      </c>
      <c r="J14">
        <v>98</v>
      </c>
      <c r="K14">
        <v>5</v>
      </c>
      <c r="L14" t="s">
        <v>40</v>
      </c>
      <c r="M14" t="s">
        <v>41</v>
      </c>
      <c r="N14" s="1">
        <v>42867</v>
      </c>
      <c r="O14" s="2">
        <v>0.88194444444444453</v>
      </c>
      <c r="P14" t="s">
        <v>22</v>
      </c>
      <c r="Q14" t="s">
        <v>24</v>
      </c>
      <c r="R14" s="2">
        <f t="shared" si="6"/>
        <v>6.9444444444444531E-2</v>
      </c>
      <c r="T14" t="s">
        <v>48</v>
      </c>
      <c r="V14">
        <f>8072+(225/100)</f>
        <v>8074.25</v>
      </c>
      <c r="W14">
        <f t="shared" si="3"/>
        <v>1355.25</v>
      </c>
      <c r="X14">
        <f t="shared" si="4"/>
        <v>413.08020000000005</v>
      </c>
      <c r="Y14">
        <f t="shared" ref="Y14:Y16" si="10">X14+(I14/100)</f>
        <v>414.01020000000005</v>
      </c>
      <c r="Z14">
        <f t="shared" ref="Z14:Z16" si="11">Y14+(J14/100)</f>
        <v>414.99020000000007</v>
      </c>
      <c r="AA14">
        <f t="shared" ref="AA14:AA16" si="12">(Y14+Z14)/2</f>
        <v>414.50020000000006</v>
      </c>
    </row>
    <row r="15" spans="1:27" x14ac:dyDescent="0.35">
      <c r="A15" t="s">
        <v>16</v>
      </c>
      <c r="B15" t="s">
        <v>17</v>
      </c>
      <c r="C15">
        <v>2</v>
      </c>
      <c r="D15" t="s">
        <v>18</v>
      </c>
      <c r="E15">
        <v>2</v>
      </c>
      <c r="F15" t="s">
        <v>50</v>
      </c>
      <c r="G15" s="1">
        <v>42867</v>
      </c>
      <c r="H15" s="2">
        <v>0.8125</v>
      </c>
      <c r="I15">
        <v>1</v>
      </c>
      <c r="J15">
        <v>45</v>
      </c>
      <c r="K15">
        <v>45</v>
      </c>
      <c r="L15" t="s">
        <v>42</v>
      </c>
      <c r="M15" t="s">
        <v>43</v>
      </c>
      <c r="N15" s="1">
        <v>42867</v>
      </c>
      <c r="O15" s="2">
        <v>0.88194444444444453</v>
      </c>
      <c r="P15" t="s">
        <v>22</v>
      </c>
      <c r="Q15" t="s">
        <v>24</v>
      </c>
      <c r="R15" s="2">
        <f t="shared" si="6"/>
        <v>6.9444444444444531E-2</v>
      </c>
      <c r="T15" t="s">
        <v>46</v>
      </c>
      <c r="V15">
        <f>8072+(45/100)</f>
        <v>8072.45</v>
      </c>
      <c r="W15">
        <f t="shared" si="3"/>
        <v>1353.4499999999998</v>
      </c>
      <c r="X15">
        <f t="shared" si="4"/>
        <v>412.53155999999996</v>
      </c>
      <c r="Y15">
        <f t="shared" si="10"/>
        <v>412.54155999999995</v>
      </c>
      <c r="Z15">
        <f t="shared" si="11"/>
        <v>412.99155999999994</v>
      </c>
      <c r="AA15">
        <f t="shared" si="12"/>
        <v>412.76655999999991</v>
      </c>
    </row>
    <row r="16" spans="1:27" x14ac:dyDescent="0.35">
      <c r="A16" t="s">
        <v>16</v>
      </c>
      <c r="B16" t="s">
        <v>17</v>
      </c>
      <c r="C16">
        <v>2</v>
      </c>
      <c r="D16" t="s">
        <v>18</v>
      </c>
      <c r="E16">
        <v>4</v>
      </c>
      <c r="F16" t="s">
        <v>50</v>
      </c>
      <c r="G16" s="1">
        <v>42867</v>
      </c>
      <c r="H16" s="2">
        <v>0.8125</v>
      </c>
      <c r="I16">
        <v>1</v>
      </c>
      <c r="J16">
        <v>93</v>
      </c>
      <c r="K16">
        <v>93</v>
      </c>
      <c r="L16" t="s">
        <v>42</v>
      </c>
      <c r="M16" t="s">
        <v>43</v>
      </c>
      <c r="N16" s="1">
        <v>42867</v>
      </c>
      <c r="O16" s="2">
        <v>0.88194444444444453</v>
      </c>
      <c r="P16" t="s">
        <v>22</v>
      </c>
      <c r="Q16" t="s">
        <v>24</v>
      </c>
      <c r="R16" s="2">
        <f t="shared" si="6"/>
        <v>6.9444444444444531E-2</v>
      </c>
      <c r="T16" t="s">
        <v>53</v>
      </c>
      <c r="V16">
        <f>8072+(45/100)</f>
        <v>8072.45</v>
      </c>
      <c r="W16">
        <f t="shared" si="3"/>
        <v>1353.4499999999998</v>
      </c>
      <c r="X16">
        <f t="shared" si="4"/>
        <v>412.53155999999996</v>
      </c>
      <c r="Y16">
        <f t="shared" si="10"/>
        <v>412.54155999999995</v>
      </c>
      <c r="Z16">
        <f t="shared" si="11"/>
        <v>413.47155999999995</v>
      </c>
      <c r="AA16">
        <f t="shared" si="12"/>
        <v>413.00655999999992</v>
      </c>
    </row>
    <row r="17" spans="1:27" x14ac:dyDescent="0.35">
      <c r="A17" t="s">
        <v>16</v>
      </c>
      <c r="B17" t="s">
        <v>17</v>
      </c>
      <c r="C17">
        <v>4</v>
      </c>
      <c r="D17" t="s">
        <v>18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20</v>
      </c>
      <c r="M17" t="s">
        <v>21</v>
      </c>
      <c r="N17" s="1">
        <v>42868</v>
      </c>
      <c r="O17" s="2">
        <v>0.30972222222222223</v>
      </c>
      <c r="P17" t="s">
        <v>22</v>
      </c>
      <c r="Q17" t="s">
        <v>23</v>
      </c>
      <c r="T17" t="s">
        <v>45</v>
      </c>
    </row>
    <row r="18" spans="1:27" x14ac:dyDescent="0.35">
      <c r="A18" t="s">
        <v>16</v>
      </c>
      <c r="B18" t="s">
        <v>17</v>
      </c>
      <c r="C18">
        <v>4</v>
      </c>
      <c r="D18" t="s">
        <v>18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20</v>
      </c>
      <c r="M18" t="s">
        <v>21</v>
      </c>
      <c r="N18" s="1">
        <v>42868</v>
      </c>
      <c r="O18" s="2">
        <v>0.30972222222222223</v>
      </c>
      <c r="P18" t="s">
        <v>22</v>
      </c>
      <c r="Q18" t="s">
        <v>24</v>
      </c>
      <c r="T18" t="s">
        <v>47</v>
      </c>
    </row>
    <row r="19" spans="1:27" x14ac:dyDescent="0.35">
      <c r="A19" t="s">
        <v>16</v>
      </c>
      <c r="B19" t="s">
        <v>17</v>
      </c>
      <c r="C19">
        <v>3</v>
      </c>
      <c r="D19" t="s">
        <v>18</v>
      </c>
      <c r="E19">
        <v>1</v>
      </c>
      <c r="F19" t="s">
        <v>50</v>
      </c>
      <c r="G19" s="1">
        <v>42868</v>
      </c>
      <c r="H19" s="2">
        <v>0.15277777777777776</v>
      </c>
      <c r="I19">
        <v>27</v>
      </c>
      <c r="J19">
        <v>33</v>
      </c>
      <c r="K19">
        <v>6</v>
      </c>
      <c r="L19" t="s">
        <v>40</v>
      </c>
      <c r="M19" t="s">
        <v>41</v>
      </c>
      <c r="N19" s="1">
        <v>42868</v>
      </c>
      <c r="O19" s="2">
        <v>0.3659722222222222</v>
      </c>
      <c r="P19" t="s">
        <v>22</v>
      </c>
      <c r="Q19" t="s">
        <v>24</v>
      </c>
      <c r="R19" s="2">
        <f t="shared" ref="R19:R20" si="13">O19-H19</f>
        <v>0.21319444444444444</v>
      </c>
      <c r="S19" t="s">
        <v>51</v>
      </c>
      <c r="T19" t="s">
        <v>48</v>
      </c>
      <c r="V19">
        <v>8082</v>
      </c>
      <c r="W19">
        <f t="shared" ref="W19:W20" si="14">V19-6719</f>
        <v>1363</v>
      </c>
      <c r="X19">
        <f t="shared" ref="X19:X20" si="15">W19*0.3048</f>
        <v>415.44240000000002</v>
      </c>
      <c r="Y19">
        <f t="shared" ref="Y19:Y20" si="16">X19+(I19/100)</f>
        <v>415.7124</v>
      </c>
      <c r="Z19">
        <f t="shared" ref="Z19:Z20" si="17">Y19+(J19/100)</f>
        <v>416.04239999999999</v>
      </c>
      <c r="AA19">
        <f t="shared" ref="AA19:AA20" si="18">(Y19+Z19)/2</f>
        <v>415.87739999999997</v>
      </c>
    </row>
    <row r="20" spans="1:27" x14ac:dyDescent="0.35">
      <c r="A20" t="s">
        <v>16</v>
      </c>
      <c r="B20" t="s">
        <v>17</v>
      </c>
      <c r="C20">
        <v>3</v>
      </c>
      <c r="D20" t="s">
        <v>18</v>
      </c>
      <c r="E20">
        <v>1</v>
      </c>
      <c r="F20" t="s">
        <v>50</v>
      </c>
      <c r="G20" s="1">
        <v>42868</v>
      </c>
      <c r="H20" s="2">
        <v>0.15277777777777776</v>
      </c>
      <c r="I20">
        <v>1</v>
      </c>
      <c r="J20">
        <v>27</v>
      </c>
      <c r="K20">
        <v>27</v>
      </c>
      <c r="L20" t="s">
        <v>42</v>
      </c>
      <c r="M20" t="s">
        <v>43</v>
      </c>
      <c r="N20" s="1">
        <v>42868</v>
      </c>
      <c r="O20" s="2">
        <v>0.3659722222222222</v>
      </c>
      <c r="P20" t="s">
        <v>22</v>
      </c>
      <c r="Q20" t="s">
        <v>24</v>
      </c>
      <c r="R20" s="2">
        <f t="shared" si="13"/>
        <v>0.21319444444444444</v>
      </c>
      <c r="S20" t="s">
        <v>51</v>
      </c>
      <c r="T20" t="s">
        <v>46</v>
      </c>
      <c r="V20">
        <v>8082</v>
      </c>
      <c r="W20">
        <f t="shared" si="14"/>
        <v>1363</v>
      </c>
      <c r="X20">
        <f t="shared" si="15"/>
        <v>415.44240000000002</v>
      </c>
      <c r="Y20">
        <f t="shared" si="16"/>
        <v>415.45240000000001</v>
      </c>
      <c r="Z20">
        <f t="shared" si="17"/>
        <v>415.72239999999999</v>
      </c>
      <c r="AA20">
        <f t="shared" si="18"/>
        <v>415.5874</v>
      </c>
    </row>
    <row r="21" spans="1:27" x14ac:dyDescent="0.35">
      <c r="A21" t="s">
        <v>16</v>
      </c>
      <c r="B21" t="s">
        <v>17</v>
      </c>
      <c r="C21">
        <v>4</v>
      </c>
      <c r="D21" t="s">
        <v>18</v>
      </c>
      <c r="E21" t="s">
        <v>54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54</v>
      </c>
      <c r="M21" t="s">
        <v>19</v>
      </c>
      <c r="N21" s="1">
        <v>42868</v>
      </c>
      <c r="O21" s="2">
        <v>0.89444444444444438</v>
      </c>
      <c r="P21" t="s">
        <v>22</v>
      </c>
      <c r="Q21" t="s">
        <v>24</v>
      </c>
    </row>
    <row r="22" spans="1:27" x14ac:dyDescent="0.35">
      <c r="A22" t="s">
        <v>16</v>
      </c>
      <c r="B22" t="s">
        <v>17</v>
      </c>
      <c r="C22">
        <v>4</v>
      </c>
      <c r="D22" t="s">
        <v>18</v>
      </c>
      <c r="E22" t="s">
        <v>54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54</v>
      </c>
      <c r="M22" t="s">
        <v>19</v>
      </c>
      <c r="N22" s="1">
        <v>42868</v>
      </c>
      <c r="O22" s="2">
        <v>0.89444444444444438</v>
      </c>
      <c r="P22" t="s">
        <v>22</v>
      </c>
      <c r="Q22" t="s">
        <v>24</v>
      </c>
    </row>
    <row r="23" spans="1:27" x14ac:dyDescent="0.35">
      <c r="A23" t="s">
        <v>16</v>
      </c>
      <c r="B23" t="s">
        <v>17</v>
      </c>
      <c r="C23">
        <v>5</v>
      </c>
      <c r="D23" t="s">
        <v>18</v>
      </c>
      <c r="E23">
        <v>1</v>
      </c>
      <c r="F23" t="s">
        <v>19</v>
      </c>
      <c r="G23" s="1">
        <v>42868</v>
      </c>
      <c r="H23" s="2">
        <v>0.9375</v>
      </c>
      <c r="I23">
        <v>5</v>
      </c>
      <c r="J23">
        <v>5</v>
      </c>
      <c r="K23">
        <f>J23-I23</f>
        <v>0</v>
      </c>
      <c r="L23" t="s">
        <v>28</v>
      </c>
      <c r="M23" t="s">
        <v>29</v>
      </c>
      <c r="N23" s="1">
        <v>42869</v>
      </c>
      <c r="O23" s="2">
        <v>9.0277777777777787E-3</v>
      </c>
      <c r="P23" t="s">
        <v>22</v>
      </c>
      <c r="Q23" t="s">
        <v>30</v>
      </c>
      <c r="R23" s="2">
        <v>7.1527777777777787E-2</v>
      </c>
      <c r="V23">
        <v>8102</v>
      </c>
      <c r="W23">
        <f t="shared" ref="W23:W35" si="19">V23-6719</f>
        <v>1383</v>
      </c>
      <c r="X23">
        <f t="shared" ref="X23:X35" si="20">W23*0.3048</f>
        <v>421.53840000000002</v>
      </c>
      <c r="Y23">
        <f t="shared" ref="Y23:Y35" si="21">X23+(I23/100)</f>
        <v>421.58840000000004</v>
      </c>
      <c r="Z23">
        <f t="shared" ref="Z23:Z35" si="22">Y23+(J23/100)</f>
        <v>421.63840000000005</v>
      </c>
      <c r="AA23">
        <f t="shared" ref="AA23:AA35" si="23">(Y23+Z23)/2</f>
        <v>421.61340000000007</v>
      </c>
    </row>
    <row r="24" spans="1:27" x14ac:dyDescent="0.35">
      <c r="A24" t="s">
        <v>16</v>
      </c>
      <c r="B24" t="s">
        <v>17</v>
      </c>
      <c r="C24">
        <v>5</v>
      </c>
      <c r="D24" t="s">
        <v>18</v>
      </c>
      <c r="E24">
        <v>1</v>
      </c>
      <c r="F24" t="s">
        <v>19</v>
      </c>
      <c r="G24" t="s">
        <v>19</v>
      </c>
      <c r="H24" t="s">
        <v>19</v>
      </c>
      <c r="I24">
        <v>0</v>
      </c>
      <c r="J24">
        <v>5</v>
      </c>
      <c r="K24">
        <v>5</v>
      </c>
      <c r="L24" t="s">
        <v>40</v>
      </c>
      <c r="M24" t="s">
        <v>41</v>
      </c>
      <c r="N24" s="1">
        <v>42869</v>
      </c>
      <c r="O24" s="2">
        <v>9.0277777777777787E-3</v>
      </c>
      <c r="P24" t="s">
        <v>22</v>
      </c>
      <c r="Q24" t="s">
        <v>24</v>
      </c>
      <c r="R24" s="2">
        <v>7.1527777777777787E-2</v>
      </c>
      <c r="V24">
        <v>8102</v>
      </c>
      <c r="W24">
        <f t="shared" si="19"/>
        <v>1383</v>
      </c>
      <c r="X24">
        <f t="shared" si="20"/>
        <v>421.53840000000002</v>
      </c>
      <c r="Y24">
        <f t="shared" si="21"/>
        <v>421.53840000000002</v>
      </c>
      <c r="Z24">
        <f t="shared" si="22"/>
        <v>421.58840000000004</v>
      </c>
      <c r="AA24">
        <f t="shared" si="23"/>
        <v>421.5634</v>
      </c>
    </row>
    <row r="25" spans="1:27" x14ac:dyDescent="0.35">
      <c r="A25" t="s">
        <v>16</v>
      </c>
      <c r="B25" t="s">
        <v>17</v>
      </c>
      <c r="C25">
        <v>5</v>
      </c>
      <c r="D25" t="s">
        <v>18</v>
      </c>
      <c r="E25">
        <v>1</v>
      </c>
      <c r="F25" t="s">
        <v>19</v>
      </c>
      <c r="G25" t="s">
        <v>19</v>
      </c>
      <c r="H25" t="s">
        <v>19</v>
      </c>
      <c r="I25">
        <v>5</v>
      </c>
      <c r="J25">
        <v>100</v>
      </c>
      <c r="K25">
        <v>95</v>
      </c>
      <c r="L25" t="s">
        <v>42</v>
      </c>
      <c r="M25" t="s">
        <v>43</v>
      </c>
      <c r="N25" s="1">
        <v>42869</v>
      </c>
      <c r="O25" s="2">
        <v>9.0277777777777787E-3</v>
      </c>
      <c r="P25" t="s">
        <v>22</v>
      </c>
      <c r="Q25" t="s">
        <v>24</v>
      </c>
      <c r="R25" s="2">
        <v>7.1527777777777787E-2</v>
      </c>
      <c r="V25">
        <v>8102</v>
      </c>
      <c r="W25">
        <f t="shared" si="19"/>
        <v>1383</v>
      </c>
      <c r="X25">
        <f t="shared" si="20"/>
        <v>421.53840000000002</v>
      </c>
      <c r="Y25">
        <f t="shared" si="21"/>
        <v>421.58840000000004</v>
      </c>
      <c r="Z25">
        <f t="shared" si="22"/>
        <v>422.58840000000004</v>
      </c>
      <c r="AA25">
        <f t="shared" si="23"/>
        <v>422.08840000000004</v>
      </c>
    </row>
    <row r="26" spans="1:27" x14ac:dyDescent="0.35">
      <c r="A26" t="s">
        <v>16</v>
      </c>
      <c r="B26" t="s">
        <v>17</v>
      </c>
      <c r="C26">
        <v>6</v>
      </c>
      <c r="D26" t="s">
        <v>18</v>
      </c>
      <c r="E26">
        <v>4</v>
      </c>
      <c r="F26" t="s">
        <v>50</v>
      </c>
      <c r="G26" s="1">
        <v>42869</v>
      </c>
      <c r="H26" s="2">
        <v>0.125</v>
      </c>
      <c r="I26">
        <v>62</v>
      </c>
      <c r="J26">
        <v>72</v>
      </c>
      <c r="K26">
        <f t="shared" ref="K26:K35" si="24">J26-I26</f>
        <v>10</v>
      </c>
      <c r="L26" t="s">
        <v>37</v>
      </c>
      <c r="M26" t="s">
        <v>36</v>
      </c>
      <c r="N26" s="1">
        <v>42869</v>
      </c>
      <c r="O26" s="2">
        <v>0.3611111111111111</v>
      </c>
      <c r="P26" t="s">
        <v>22</v>
      </c>
      <c r="Q26" t="s">
        <v>23</v>
      </c>
      <c r="R26" s="2">
        <f t="shared" ref="R26:R52" si="25">O26-H26</f>
        <v>0.2361111111111111</v>
      </c>
      <c r="T26" t="s">
        <v>45</v>
      </c>
      <c r="V26">
        <f>8112+(219/100)</f>
        <v>8114.19</v>
      </c>
      <c r="W26">
        <f t="shared" si="19"/>
        <v>1395.1899999999996</v>
      </c>
      <c r="X26">
        <f t="shared" si="20"/>
        <v>425.2539119999999</v>
      </c>
      <c r="Y26">
        <f t="shared" si="21"/>
        <v>425.8739119999999</v>
      </c>
      <c r="Z26">
        <f t="shared" si="22"/>
        <v>426.59391199999993</v>
      </c>
      <c r="AA26">
        <f t="shared" si="23"/>
        <v>426.23391199999992</v>
      </c>
    </row>
    <row r="27" spans="1:27" x14ac:dyDescent="0.35">
      <c r="A27" t="s">
        <v>16</v>
      </c>
      <c r="B27" t="s">
        <v>17</v>
      </c>
      <c r="C27">
        <v>6</v>
      </c>
      <c r="D27" t="s">
        <v>18</v>
      </c>
      <c r="E27">
        <v>4</v>
      </c>
      <c r="F27" t="s">
        <v>50</v>
      </c>
      <c r="G27" s="1">
        <v>42869</v>
      </c>
      <c r="H27" s="2">
        <v>0.125</v>
      </c>
      <c r="I27">
        <v>72</v>
      </c>
      <c r="J27">
        <v>81</v>
      </c>
      <c r="K27">
        <f t="shared" si="24"/>
        <v>9</v>
      </c>
      <c r="L27" t="s">
        <v>32</v>
      </c>
      <c r="M27" t="s">
        <v>33</v>
      </c>
      <c r="N27" s="1">
        <v>42869</v>
      </c>
      <c r="O27" s="2">
        <v>0.3611111111111111</v>
      </c>
      <c r="P27" t="s">
        <v>34</v>
      </c>
      <c r="Q27" t="s">
        <v>24</v>
      </c>
      <c r="R27" s="2">
        <f t="shared" si="25"/>
        <v>0.2361111111111111</v>
      </c>
      <c r="V27">
        <f t="shared" ref="V27:V28" si="26">8112+(219/100)</f>
        <v>8114.19</v>
      </c>
      <c r="W27">
        <f t="shared" si="19"/>
        <v>1395.1899999999996</v>
      </c>
      <c r="X27">
        <f t="shared" si="20"/>
        <v>425.2539119999999</v>
      </c>
      <c r="Y27">
        <f t="shared" si="21"/>
        <v>425.97391199999993</v>
      </c>
      <c r="Z27">
        <f t="shared" si="22"/>
        <v>426.78391199999993</v>
      </c>
      <c r="AA27">
        <f t="shared" si="23"/>
        <v>426.3789119999999</v>
      </c>
    </row>
    <row r="28" spans="1:27" x14ac:dyDescent="0.35">
      <c r="A28" t="s">
        <v>16</v>
      </c>
      <c r="B28" t="s">
        <v>17</v>
      </c>
      <c r="C28">
        <v>6</v>
      </c>
      <c r="D28" t="s">
        <v>18</v>
      </c>
      <c r="E28">
        <v>4</v>
      </c>
      <c r="F28" t="s">
        <v>50</v>
      </c>
      <c r="G28" s="1">
        <v>42869</v>
      </c>
      <c r="H28" s="2">
        <v>0.125</v>
      </c>
      <c r="I28">
        <v>95</v>
      </c>
      <c r="J28">
        <v>100</v>
      </c>
      <c r="K28">
        <f t="shared" si="24"/>
        <v>5</v>
      </c>
      <c r="L28" t="s">
        <v>40</v>
      </c>
      <c r="M28" t="s">
        <v>41</v>
      </c>
      <c r="N28" s="1">
        <v>42869</v>
      </c>
      <c r="O28" s="2">
        <v>0.3611111111111111</v>
      </c>
      <c r="P28" t="s">
        <v>22</v>
      </c>
      <c r="Q28" t="s">
        <v>24</v>
      </c>
      <c r="R28" s="2">
        <f t="shared" si="25"/>
        <v>0.2361111111111111</v>
      </c>
      <c r="V28">
        <f t="shared" si="26"/>
        <v>8114.19</v>
      </c>
      <c r="W28">
        <f t="shared" si="19"/>
        <v>1395.1899999999996</v>
      </c>
      <c r="X28">
        <f t="shared" si="20"/>
        <v>425.2539119999999</v>
      </c>
      <c r="Y28">
        <f t="shared" si="21"/>
        <v>426.20391199999989</v>
      </c>
      <c r="Z28">
        <f t="shared" si="22"/>
        <v>427.20391199999989</v>
      </c>
      <c r="AA28">
        <f t="shared" si="23"/>
        <v>426.70391199999989</v>
      </c>
    </row>
    <row r="29" spans="1:27" x14ac:dyDescent="0.35">
      <c r="A29" t="s">
        <v>16</v>
      </c>
      <c r="B29" t="s">
        <v>17</v>
      </c>
      <c r="C29">
        <v>6</v>
      </c>
      <c r="D29" t="s">
        <v>18</v>
      </c>
      <c r="E29">
        <v>5</v>
      </c>
      <c r="F29" t="s">
        <v>50</v>
      </c>
      <c r="G29" s="1">
        <v>42869</v>
      </c>
      <c r="H29" s="2">
        <v>0.125</v>
      </c>
      <c r="I29">
        <v>19</v>
      </c>
      <c r="J29">
        <v>24</v>
      </c>
      <c r="K29">
        <f t="shared" si="24"/>
        <v>5</v>
      </c>
      <c r="L29" t="s">
        <v>40</v>
      </c>
      <c r="M29" t="s">
        <v>41</v>
      </c>
      <c r="N29" s="1">
        <v>42869</v>
      </c>
      <c r="O29" s="2">
        <v>0.3611111111111111</v>
      </c>
      <c r="P29" t="s">
        <v>22</v>
      </c>
      <c r="Q29" t="s">
        <v>24</v>
      </c>
      <c r="R29" s="2">
        <f t="shared" si="25"/>
        <v>0.2361111111111111</v>
      </c>
      <c r="V29">
        <f>8112+(319/100)</f>
        <v>8115.19</v>
      </c>
      <c r="W29">
        <f t="shared" si="19"/>
        <v>1396.1899999999996</v>
      </c>
      <c r="X29">
        <f t="shared" si="20"/>
        <v>425.5587119999999</v>
      </c>
      <c r="Y29">
        <f t="shared" si="21"/>
        <v>425.7487119999999</v>
      </c>
      <c r="Z29">
        <f t="shared" si="22"/>
        <v>425.98871199999991</v>
      </c>
      <c r="AA29">
        <f t="shared" si="23"/>
        <v>425.8687119999999</v>
      </c>
    </row>
    <row r="30" spans="1:27" x14ac:dyDescent="0.35">
      <c r="A30" t="s">
        <v>16</v>
      </c>
      <c r="B30" t="s">
        <v>17</v>
      </c>
      <c r="C30">
        <v>6</v>
      </c>
      <c r="D30" t="s">
        <v>18</v>
      </c>
      <c r="E30">
        <v>5</v>
      </c>
      <c r="F30" t="s">
        <v>50</v>
      </c>
      <c r="G30" s="1">
        <v>42869</v>
      </c>
      <c r="H30" s="2">
        <v>0.125</v>
      </c>
      <c r="I30">
        <v>19</v>
      </c>
      <c r="J30">
        <v>19</v>
      </c>
      <c r="K30">
        <f t="shared" si="24"/>
        <v>0</v>
      </c>
      <c r="L30" t="s">
        <v>28</v>
      </c>
      <c r="M30" t="s">
        <v>29</v>
      </c>
      <c r="N30" s="1">
        <v>42869</v>
      </c>
      <c r="O30" s="2">
        <v>0.3611111111111111</v>
      </c>
      <c r="P30" t="s">
        <v>22</v>
      </c>
      <c r="Q30" t="s">
        <v>30</v>
      </c>
      <c r="R30" s="2">
        <f t="shared" si="25"/>
        <v>0.2361111111111111</v>
      </c>
      <c r="V30">
        <f>8112+(319/100)</f>
        <v>8115.19</v>
      </c>
      <c r="W30">
        <f t="shared" si="19"/>
        <v>1396.1899999999996</v>
      </c>
      <c r="X30">
        <f t="shared" si="20"/>
        <v>425.5587119999999</v>
      </c>
      <c r="Y30">
        <f t="shared" si="21"/>
        <v>425.7487119999999</v>
      </c>
      <c r="Z30">
        <f t="shared" si="22"/>
        <v>425.9387119999999</v>
      </c>
      <c r="AA30">
        <f t="shared" si="23"/>
        <v>425.84371199999987</v>
      </c>
    </row>
    <row r="31" spans="1:27" x14ac:dyDescent="0.35">
      <c r="A31" t="s">
        <v>16</v>
      </c>
      <c r="B31" t="s">
        <v>17</v>
      </c>
      <c r="C31">
        <v>6</v>
      </c>
      <c r="D31" t="s">
        <v>18</v>
      </c>
      <c r="E31">
        <v>1</v>
      </c>
      <c r="F31" t="s">
        <v>50</v>
      </c>
      <c r="G31" s="1">
        <v>42869</v>
      </c>
      <c r="H31" s="2">
        <v>0.125</v>
      </c>
      <c r="I31">
        <v>0</v>
      </c>
      <c r="J31">
        <v>19</v>
      </c>
      <c r="K31">
        <f t="shared" si="24"/>
        <v>19</v>
      </c>
      <c r="L31" t="s">
        <v>42</v>
      </c>
      <c r="M31" t="s">
        <v>43</v>
      </c>
      <c r="N31" s="1">
        <v>42869</v>
      </c>
      <c r="O31" s="2">
        <v>0.3611111111111111</v>
      </c>
      <c r="P31" t="s">
        <v>22</v>
      </c>
      <c r="Q31" t="s">
        <v>24</v>
      </c>
      <c r="R31" s="2">
        <f t="shared" si="25"/>
        <v>0.2361111111111111</v>
      </c>
      <c r="V31">
        <v>8112</v>
      </c>
      <c r="W31">
        <f t="shared" si="19"/>
        <v>1393</v>
      </c>
      <c r="X31">
        <f t="shared" si="20"/>
        <v>424.58640000000003</v>
      </c>
      <c r="Y31">
        <f t="shared" si="21"/>
        <v>424.58640000000003</v>
      </c>
      <c r="Z31">
        <f t="shared" si="22"/>
        <v>424.77640000000002</v>
      </c>
      <c r="AA31">
        <f t="shared" si="23"/>
        <v>424.68140000000005</v>
      </c>
    </row>
    <row r="32" spans="1:27" x14ac:dyDescent="0.35">
      <c r="A32" t="s">
        <v>16</v>
      </c>
      <c r="B32" t="s">
        <v>17</v>
      </c>
      <c r="C32">
        <v>6</v>
      </c>
      <c r="D32" t="s">
        <v>18</v>
      </c>
      <c r="E32">
        <v>2</v>
      </c>
      <c r="F32" t="s">
        <v>50</v>
      </c>
      <c r="G32" s="1">
        <v>42869</v>
      </c>
      <c r="H32" s="2">
        <v>0.125</v>
      </c>
      <c r="I32">
        <v>0</v>
      </c>
      <c r="J32">
        <v>100</v>
      </c>
      <c r="K32">
        <f t="shared" si="24"/>
        <v>100</v>
      </c>
      <c r="L32" t="s">
        <v>42</v>
      </c>
      <c r="M32" t="s">
        <v>43</v>
      </c>
      <c r="N32" s="1">
        <v>42869</v>
      </c>
      <c r="O32" s="2">
        <v>0.3611111111111111</v>
      </c>
      <c r="P32" t="s">
        <v>22</v>
      </c>
      <c r="Q32" t="s">
        <v>24</v>
      </c>
      <c r="R32" s="2">
        <f t="shared" si="25"/>
        <v>0.2361111111111111</v>
      </c>
      <c r="V32">
        <f>8112+(19/100)</f>
        <v>8112.19</v>
      </c>
      <c r="W32">
        <f t="shared" si="19"/>
        <v>1393.1899999999996</v>
      </c>
      <c r="X32">
        <f t="shared" si="20"/>
        <v>424.6443119999999</v>
      </c>
      <c r="Y32">
        <f t="shared" si="21"/>
        <v>424.6443119999999</v>
      </c>
      <c r="Z32">
        <f t="shared" si="22"/>
        <v>425.6443119999999</v>
      </c>
      <c r="AA32">
        <f t="shared" si="23"/>
        <v>425.1443119999999</v>
      </c>
    </row>
    <row r="33" spans="1:27" x14ac:dyDescent="0.35">
      <c r="A33" t="s">
        <v>16</v>
      </c>
      <c r="B33" t="s">
        <v>17</v>
      </c>
      <c r="C33">
        <v>6</v>
      </c>
      <c r="D33" t="s">
        <v>18</v>
      </c>
      <c r="E33">
        <v>3</v>
      </c>
      <c r="F33" t="s">
        <v>50</v>
      </c>
      <c r="G33" s="1">
        <v>42869</v>
      </c>
      <c r="H33" s="2">
        <v>0.125</v>
      </c>
      <c r="I33">
        <v>0</v>
      </c>
      <c r="J33">
        <v>100</v>
      </c>
      <c r="K33">
        <f t="shared" si="24"/>
        <v>100</v>
      </c>
      <c r="L33" t="s">
        <v>42</v>
      </c>
      <c r="M33" t="s">
        <v>43</v>
      </c>
      <c r="N33" s="1">
        <v>42869</v>
      </c>
      <c r="O33" s="2">
        <v>0.3611111111111111</v>
      </c>
      <c r="P33" t="s">
        <v>22</v>
      </c>
      <c r="Q33" t="s">
        <v>24</v>
      </c>
      <c r="R33" s="2">
        <f t="shared" si="25"/>
        <v>0.2361111111111111</v>
      </c>
      <c r="V33">
        <f>8112+(119/100)</f>
        <v>8113.19</v>
      </c>
      <c r="W33">
        <f t="shared" si="19"/>
        <v>1394.1899999999996</v>
      </c>
      <c r="X33">
        <f t="shared" si="20"/>
        <v>424.9491119999999</v>
      </c>
      <c r="Y33">
        <f t="shared" si="21"/>
        <v>424.9491119999999</v>
      </c>
      <c r="Z33">
        <f t="shared" si="22"/>
        <v>425.9491119999999</v>
      </c>
      <c r="AA33">
        <f t="shared" si="23"/>
        <v>425.4491119999999</v>
      </c>
    </row>
    <row r="34" spans="1:27" x14ac:dyDescent="0.35">
      <c r="A34" t="s">
        <v>16</v>
      </c>
      <c r="B34" t="s">
        <v>17</v>
      </c>
      <c r="C34">
        <v>6</v>
      </c>
      <c r="D34" t="s">
        <v>18</v>
      </c>
      <c r="E34">
        <v>4</v>
      </c>
      <c r="F34" t="s">
        <v>50</v>
      </c>
      <c r="G34" s="1">
        <v>42869</v>
      </c>
      <c r="H34" s="2">
        <v>0.125</v>
      </c>
      <c r="I34">
        <v>0</v>
      </c>
      <c r="J34">
        <v>100</v>
      </c>
      <c r="K34">
        <f t="shared" si="24"/>
        <v>100</v>
      </c>
      <c r="L34" t="s">
        <v>42</v>
      </c>
      <c r="M34" t="s">
        <v>43</v>
      </c>
      <c r="N34" s="1">
        <v>42869</v>
      </c>
      <c r="O34" s="2">
        <v>0.3611111111111111</v>
      </c>
      <c r="P34" t="s">
        <v>22</v>
      </c>
      <c r="Q34" t="s">
        <v>24</v>
      </c>
      <c r="R34" s="2">
        <f t="shared" si="25"/>
        <v>0.2361111111111111</v>
      </c>
      <c r="V34">
        <f>8112+(219/100)</f>
        <v>8114.19</v>
      </c>
      <c r="W34">
        <f t="shared" si="19"/>
        <v>1395.1899999999996</v>
      </c>
      <c r="X34">
        <f t="shared" si="20"/>
        <v>425.2539119999999</v>
      </c>
      <c r="Y34">
        <f t="shared" si="21"/>
        <v>425.2539119999999</v>
      </c>
      <c r="Z34">
        <f t="shared" si="22"/>
        <v>426.2539119999999</v>
      </c>
      <c r="AA34">
        <f t="shared" si="23"/>
        <v>425.7539119999999</v>
      </c>
    </row>
    <row r="35" spans="1:27" x14ac:dyDescent="0.35">
      <c r="A35" t="s">
        <v>16</v>
      </c>
      <c r="B35" t="s">
        <v>17</v>
      </c>
      <c r="C35">
        <v>6</v>
      </c>
      <c r="D35" t="s">
        <v>18</v>
      </c>
      <c r="E35">
        <v>5</v>
      </c>
      <c r="F35" t="s">
        <v>50</v>
      </c>
      <c r="G35" s="1">
        <v>42869</v>
      </c>
      <c r="H35" s="2">
        <v>0.125</v>
      </c>
      <c r="I35">
        <v>0</v>
      </c>
      <c r="J35">
        <v>19</v>
      </c>
      <c r="K35">
        <f t="shared" si="24"/>
        <v>19</v>
      </c>
      <c r="L35" t="s">
        <v>42</v>
      </c>
      <c r="M35" t="s">
        <v>43</v>
      </c>
      <c r="N35" s="1">
        <v>42869</v>
      </c>
      <c r="O35" s="2">
        <v>0.3611111111111111</v>
      </c>
      <c r="P35" t="s">
        <v>22</v>
      </c>
      <c r="Q35" t="s">
        <v>24</v>
      </c>
      <c r="R35" s="2">
        <f t="shared" si="25"/>
        <v>0.2361111111111111</v>
      </c>
      <c r="V35">
        <f>8112+(319/100)</f>
        <v>8115.19</v>
      </c>
      <c r="W35">
        <f t="shared" si="19"/>
        <v>1396.1899999999996</v>
      </c>
      <c r="X35">
        <f t="shared" si="20"/>
        <v>425.5587119999999</v>
      </c>
      <c r="Y35">
        <f t="shared" si="21"/>
        <v>425.5587119999999</v>
      </c>
      <c r="Z35">
        <f t="shared" si="22"/>
        <v>425.7487119999999</v>
      </c>
      <c r="AA35">
        <f t="shared" si="23"/>
        <v>425.65371199999993</v>
      </c>
    </row>
    <row r="36" spans="1:27" x14ac:dyDescent="0.35">
      <c r="A36" t="s">
        <v>16</v>
      </c>
      <c r="B36" t="s">
        <v>17</v>
      </c>
      <c r="C36">
        <v>7</v>
      </c>
      <c r="D36" t="s">
        <v>18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20</v>
      </c>
      <c r="M36" t="s">
        <v>21</v>
      </c>
      <c r="N36" s="1">
        <v>42869</v>
      </c>
      <c r="O36" s="2">
        <v>0.39305555555555555</v>
      </c>
      <c r="P36" t="s">
        <v>22</v>
      </c>
      <c r="Q36" t="s">
        <v>23</v>
      </c>
      <c r="R36" s="2"/>
    </row>
    <row r="37" spans="1:27" x14ac:dyDescent="0.35">
      <c r="A37" t="s">
        <v>16</v>
      </c>
      <c r="B37" t="s">
        <v>17</v>
      </c>
      <c r="C37">
        <v>7</v>
      </c>
      <c r="D37" t="s">
        <v>18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20</v>
      </c>
      <c r="M37" t="s">
        <v>21</v>
      </c>
      <c r="N37" s="1">
        <v>42869</v>
      </c>
      <c r="O37" s="2">
        <v>0.39305555555555555</v>
      </c>
      <c r="P37" t="s">
        <v>22</v>
      </c>
      <c r="Q37" t="s">
        <v>24</v>
      </c>
      <c r="R37" s="2"/>
    </row>
    <row r="38" spans="1:27" x14ac:dyDescent="0.35">
      <c r="A38" t="s">
        <v>16</v>
      </c>
      <c r="B38" t="s">
        <v>17</v>
      </c>
      <c r="C38">
        <v>8</v>
      </c>
      <c r="D38" t="s">
        <v>18</v>
      </c>
      <c r="E38">
        <v>4</v>
      </c>
      <c r="F38" t="s">
        <v>50</v>
      </c>
      <c r="G38" s="1">
        <v>42869</v>
      </c>
      <c r="H38" s="2">
        <v>0.59722222222222221</v>
      </c>
      <c r="I38">
        <v>37</v>
      </c>
      <c r="J38">
        <v>37</v>
      </c>
      <c r="K38">
        <f t="shared" ref="K38:K52" si="27">J38-I38</f>
        <v>0</v>
      </c>
      <c r="L38" t="s">
        <v>28</v>
      </c>
      <c r="M38" t="s">
        <v>29</v>
      </c>
      <c r="N38" s="1">
        <v>42869</v>
      </c>
      <c r="O38" s="2">
        <v>0.65625</v>
      </c>
      <c r="P38" t="s">
        <v>34</v>
      </c>
      <c r="Q38" t="s">
        <v>30</v>
      </c>
      <c r="R38" s="2">
        <f t="shared" si="25"/>
        <v>5.902777777777779E-2</v>
      </c>
      <c r="S38" t="s">
        <v>55</v>
      </c>
      <c r="V38">
        <f>8132+(235/100)</f>
        <v>8134.35</v>
      </c>
      <c r="W38">
        <f t="shared" ref="W38:W52" si="28">V38-6719</f>
        <v>1415.3500000000004</v>
      </c>
      <c r="X38">
        <f t="shared" ref="X38:X52" si="29">W38*0.3048</f>
        <v>431.39868000000013</v>
      </c>
      <c r="Y38">
        <f t="shared" ref="Y38:Y52" si="30">X38+(I38/100)</f>
        <v>431.76868000000013</v>
      </c>
      <c r="Z38">
        <f t="shared" ref="Z38:Z52" si="31">Y38+(J38/100)</f>
        <v>432.13868000000014</v>
      </c>
      <c r="AA38">
        <f t="shared" ref="AA38:AA52" si="32">(Y38+Z38)/2</f>
        <v>431.95368000000013</v>
      </c>
    </row>
    <row r="39" spans="1:27" x14ac:dyDescent="0.35">
      <c r="A39" t="s">
        <v>16</v>
      </c>
      <c r="B39" t="s">
        <v>17</v>
      </c>
      <c r="C39">
        <v>8</v>
      </c>
      <c r="D39" t="s">
        <v>18</v>
      </c>
      <c r="E39">
        <v>4</v>
      </c>
      <c r="F39" t="s">
        <v>50</v>
      </c>
      <c r="G39" s="1">
        <v>42869</v>
      </c>
      <c r="H39" s="2">
        <v>0.59722222222222221</v>
      </c>
      <c r="I39">
        <v>25</v>
      </c>
      <c r="J39">
        <v>37</v>
      </c>
      <c r="K39">
        <f t="shared" si="27"/>
        <v>12</v>
      </c>
      <c r="L39" t="s">
        <v>32</v>
      </c>
      <c r="M39" t="s">
        <v>33</v>
      </c>
      <c r="N39" s="1">
        <v>42869</v>
      </c>
      <c r="O39" s="2">
        <v>0.65625</v>
      </c>
      <c r="P39" t="s">
        <v>34</v>
      </c>
      <c r="Q39" t="s">
        <v>30</v>
      </c>
      <c r="R39" s="2">
        <f t="shared" si="25"/>
        <v>5.902777777777779E-2</v>
      </c>
      <c r="V39">
        <f t="shared" ref="V39:V42" si="33">8132+(235/100)</f>
        <v>8134.35</v>
      </c>
      <c r="W39">
        <f t="shared" si="28"/>
        <v>1415.3500000000004</v>
      </c>
      <c r="X39">
        <f t="shared" si="29"/>
        <v>431.39868000000013</v>
      </c>
      <c r="Y39">
        <f t="shared" si="30"/>
        <v>431.64868000000013</v>
      </c>
      <c r="Z39">
        <f t="shared" si="31"/>
        <v>432.01868000000013</v>
      </c>
      <c r="AA39">
        <f t="shared" si="32"/>
        <v>431.83368000000013</v>
      </c>
    </row>
    <row r="40" spans="1:27" x14ac:dyDescent="0.35">
      <c r="A40" t="s">
        <v>16</v>
      </c>
      <c r="B40" t="s">
        <v>17</v>
      </c>
      <c r="C40">
        <v>8</v>
      </c>
      <c r="D40" t="s">
        <v>18</v>
      </c>
      <c r="E40">
        <v>4</v>
      </c>
      <c r="F40" t="s">
        <v>50</v>
      </c>
      <c r="G40" s="1">
        <v>42869</v>
      </c>
      <c r="H40" s="2">
        <v>0.59722222222222221</v>
      </c>
      <c r="I40">
        <v>9</v>
      </c>
      <c r="J40">
        <v>25</v>
      </c>
      <c r="K40">
        <f t="shared" si="27"/>
        <v>16</v>
      </c>
      <c r="L40" t="s">
        <v>37</v>
      </c>
      <c r="M40" t="s">
        <v>36</v>
      </c>
      <c r="N40" s="1">
        <v>42869</v>
      </c>
      <c r="O40" s="2">
        <v>0.65625</v>
      </c>
      <c r="P40" t="s">
        <v>22</v>
      </c>
      <c r="Q40" t="s">
        <v>23</v>
      </c>
      <c r="R40" s="2">
        <f t="shared" si="25"/>
        <v>5.902777777777779E-2</v>
      </c>
      <c r="V40">
        <f t="shared" si="33"/>
        <v>8134.35</v>
      </c>
      <c r="W40">
        <f t="shared" si="28"/>
        <v>1415.3500000000004</v>
      </c>
      <c r="X40">
        <f t="shared" si="29"/>
        <v>431.39868000000013</v>
      </c>
      <c r="Y40">
        <f t="shared" si="30"/>
        <v>431.4886800000001</v>
      </c>
      <c r="Z40">
        <f t="shared" si="31"/>
        <v>431.7386800000001</v>
      </c>
      <c r="AA40">
        <f t="shared" si="32"/>
        <v>431.6136800000001</v>
      </c>
    </row>
    <row r="41" spans="1:27" x14ac:dyDescent="0.35">
      <c r="A41" t="s">
        <v>16</v>
      </c>
      <c r="B41" t="s">
        <v>17</v>
      </c>
      <c r="C41">
        <v>8</v>
      </c>
      <c r="D41" t="s">
        <v>18</v>
      </c>
      <c r="E41">
        <v>4</v>
      </c>
      <c r="F41" t="s">
        <v>50</v>
      </c>
      <c r="G41" s="1">
        <v>42869</v>
      </c>
      <c r="H41" s="2">
        <v>0.59722222222222221</v>
      </c>
      <c r="I41">
        <v>0</v>
      </c>
      <c r="J41">
        <v>9</v>
      </c>
      <c r="K41">
        <f t="shared" si="27"/>
        <v>9</v>
      </c>
      <c r="L41" t="s">
        <v>40</v>
      </c>
      <c r="M41" t="s">
        <v>41</v>
      </c>
      <c r="N41" s="1">
        <v>42869</v>
      </c>
      <c r="O41" s="2">
        <v>0.65625</v>
      </c>
      <c r="P41" t="s">
        <v>22</v>
      </c>
      <c r="Q41" t="s">
        <v>24</v>
      </c>
      <c r="R41" s="2">
        <f t="shared" si="25"/>
        <v>5.902777777777779E-2</v>
      </c>
      <c r="V41">
        <f t="shared" si="33"/>
        <v>8134.35</v>
      </c>
      <c r="W41">
        <f t="shared" si="28"/>
        <v>1415.3500000000004</v>
      </c>
      <c r="X41">
        <f t="shared" si="29"/>
        <v>431.39868000000013</v>
      </c>
      <c r="Y41">
        <f t="shared" si="30"/>
        <v>431.39868000000013</v>
      </c>
      <c r="Z41">
        <f t="shared" si="31"/>
        <v>431.4886800000001</v>
      </c>
      <c r="AA41">
        <f t="shared" si="32"/>
        <v>431.44368000000009</v>
      </c>
    </row>
    <row r="42" spans="1:27" x14ac:dyDescent="0.35">
      <c r="A42" t="s">
        <v>16</v>
      </c>
      <c r="B42" t="s">
        <v>17</v>
      </c>
      <c r="C42">
        <v>8</v>
      </c>
      <c r="D42" t="s">
        <v>18</v>
      </c>
      <c r="E42">
        <v>1</v>
      </c>
      <c r="F42" t="s">
        <v>50</v>
      </c>
      <c r="G42" s="1">
        <v>42869</v>
      </c>
      <c r="H42" s="2">
        <v>0.59722222222222221</v>
      </c>
      <c r="I42">
        <v>28</v>
      </c>
      <c r="J42">
        <v>28</v>
      </c>
      <c r="K42">
        <f t="shared" si="27"/>
        <v>0</v>
      </c>
      <c r="L42" t="s">
        <v>28</v>
      </c>
      <c r="M42" t="s">
        <v>29</v>
      </c>
      <c r="N42" s="1">
        <v>42869</v>
      </c>
      <c r="O42" s="2">
        <v>0.72083333333333333</v>
      </c>
      <c r="P42" t="s">
        <v>22</v>
      </c>
      <c r="Q42" t="s">
        <v>30</v>
      </c>
      <c r="R42" s="2">
        <f t="shared" si="25"/>
        <v>0.12361111111111112</v>
      </c>
      <c r="S42" t="s">
        <v>56</v>
      </c>
      <c r="V42">
        <f t="shared" si="33"/>
        <v>8134.35</v>
      </c>
      <c r="W42">
        <f t="shared" si="28"/>
        <v>1415.3500000000004</v>
      </c>
      <c r="X42">
        <f t="shared" si="29"/>
        <v>431.39868000000013</v>
      </c>
      <c r="Y42">
        <f t="shared" si="30"/>
        <v>431.6786800000001</v>
      </c>
      <c r="Z42">
        <f t="shared" si="31"/>
        <v>431.95868000000007</v>
      </c>
      <c r="AA42">
        <f t="shared" si="32"/>
        <v>431.81868000000009</v>
      </c>
    </row>
    <row r="43" spans="1:27" x14ac:dyDescent="0.35">
      <c r="A43" t="s">
        <v>16</v>
      </c>
      <c r="B43" t="s">
        <v>17</v>
      </c>
      <c r="C43">
        <v>8</v>
      </c>
      <c r="D43" t="s">
        <v>18</v>
      </c>
      <c r="E43">
        <v>1</v>
      </c>
      <c r="F43" t="s">
        <v>50</v>
      </c>
      <c r="G43" s="1">
        <v>42869</v>
      </c>
      <c r="H43" s="2">
        <v>0.59722222222222221</v>
      </c>
      <c r="I43">
        <v>31</v>
      </c>
      <c r="J43">
        <v>57</v>
      </c>
      <c r="K43">
        <f t="shared" si="27"/>
        <v>26</v>
      </c>
      <c r="L43" t="s">
        <v>32</v>
      </c>
      <c r="M43" t="s">
        <v>33</v>
      </c>
      <c r="N43" s="1">
        <v>42869</v>
      </c>
      <c r="O43" s="2">
        <v>0.72083333333333333</v>
      </c>
      <c r="P43" t="s">
        <v>34</v>
      </c>
      <c r="Q43" t="s">
        <v>24</v>
      </c>
      <c r="R43" s="2">
        <f t="shared" si="25"/>
        <v>0.12361111111111112</v>
      </c>
      <c r="S43" t="s">
        <v>57</v>
      </c>
      <c r="V43">
        <f>8132</f>
        <v>8132</v>
      </c>
      <c r="W43">
        <f t="shared" si="28"/>
        <v>1413</v>
      </c>
      <c r="X43">
        <f t="shared" si="29"/>
        <v>430.68240000000003</v>
      </c>
      <c r="Y43">
        <f t="shared" si="30"/>
        <v>430.99240000000003</v>
      </c>
      <c r="Z43">
        <f t="shared" si="31"/>
        <v>431.56240000000003</v>
      </c>
      <c r="AA43">
        <f t="shared" si="32"/>
        <v>431.27740000000006</v>
      </c>
    </row>
    <row r="44" spans="1:27" x14ac:dyDescent="0.35">
      <c r="A44" t="s">
        <v>16</v>
      </c>
      <c r="B44" t="s">
        <v>17</v>
      </c>
      <c r="C44">
        <v>8</v>
      </c>
      <c r="D44" t="s">
        <v>18</v>
      </c>
      <c r="E44">
        <v>1</v>
      </c>
      <c r="F44" t="s">
        <v>50</v>
      </c>
      <c r="G44" s="1">
        <v>42869</v>
      </c>
      <c r="H44" s="2">
        <v>0.59722222222222221</v>
      </c>
      <c r="I44">
        <v>31</v>
      </c>
      <c r="J44">
        <v>57</v>
      </c>
      <c r="K44">
        <f t="shared" si="27"/>
        <v>26</v>
      </c>
      <c r="L44" t="s">
        <v>37</v>
      </c>
      <c r="M44" t="s">
        <v>36</v>
      </c>
      <c r="N44" s="1">
        <v>42869</v>
      </c>
      <c r="O44" s="2">
        <v>0.72083333333333333</v>
      </c>
      <c r="P44" t="s">
        <v>22</v>
      </c>
      <c r="Q44" t="s">
        <v>23</v>
      </c>
      <c r="R44" s="2">
        <f t="shared" si="25"/>
        <v>0.12361111111111112</v>
      </c>
      <c r="S44" t="s">
        <v>57</v>
      </c>
      <c r="V44">
        <f>8132</f>
        <v>8132</v>
      </c>
      <c r="W44">
        <f t="shared" si="28"/>
        <v>1413</v>
      </c>
      <c r="X44">
        <f t="shared" si="29"/>
        <v>430.68240000000003</v>
      </c>
      <c r="Y44">
        <f t="shared" si="30"/>
        <v>430.99240000000003</v>
      </c>
      <c r="Z44">
        <f t="shared" si="31"/>
        <v>431.56240000000003</v>
      </c>
      <c r="AA44">
        <f t="shared" si="32"/>
        <v>431.27740000000006</v>
      </c>
    </row>
    <row r="45" spans="1:27" x14ac:dyDescent="0.35">
      <c r="A45" t="s">
        <v>16</v>
      </c>
      <c r="B45" t="s">
        <v>17</v>
      </c>
      <c r="C45">
        <v>7</v>
      </c>
      <c r="D45" t="s">
        <v>18</v>
      </c>
      <c r="E45">
        <v>1</v>
      </c>
      <c r="F45" t="s">
        <v>50</v>
      </c>
      <c r="G45" s="1">
        <v>42869</v>
      </c>
      <c r="H45" s="2">
        <v>0.375</v>
      </c>
      <c r="I45">
        <v>6</v>
      </c>
      <c r="J45">
        <v>6</v>
      </c>
      <c r="K45">
        <f t="shared" si="27"/>
        <v>0</v>
      </c>
      <c r="L45" t="s">
        <v>28</v>
      </c>
      <c r="M45" t="s">
        <v>29</v>
      </c>
      <c r="N45" s="1">
        <v>42869</v>
      </c>
      <c r="O45" s="2">
        <v>0.75763888888888886</v>
      </c>
      <c r="P45" t="s">
        <v>22</v>
      </c>
      <c r="Q45" t="s">
        <v>30</v>
      </c>
      <c r="R45" s="2">
        <f t="shared" si="25"/>
        <v>0.38263888888888886</v>
      </c>
      <c r="V45">
        <v>8122</v>
      </c>
      <c r="W45">
        <f t="shared" si="28"/>
        <v>1403</v>
      </c>
      <c r="X45">
        <f t="shared" si="29"/>
        <v>427.63440000000003</v>
      </c>
      <c r="Y45">
        <f t="shared" si="30"/>
        <v>427.69440000000003</v>
      </c>
      <c r="Z45">
        <f t="shared" si="31"/>
        <v>427.75440000000003</v>
      </c>
      <c r="AA45">
        <f t="shared" si="32"/>
        <v>427.72440000000006</v>
      </c>
    </row>
    <row r="46" spans="1:27" x14ac:dyDescent="0.35">
      <c r="A46" t="s">
        <v>16</v>
      </c>
      <c r="B46" t="s">
        <v>17</v>
      </c>
      <c r="C46">
        <v>7</v>
      </c>
      <c r="D46" t="s">
        <v>18</v>
      </c>
      <c r="E46">
        <v>1</v>
      </c>
      <c r="F46" t="s">
        <v>50</v>
      </c>
      <c r="G46" s="1">
        <v>42869</v>
      </c>
      <c r="H46" s="2">
        <v>0.375</v>
      </c>
      <c r="I46">
        <v>0</v>
      </c>
      <c r="J46">
        <v>6</v>
      </c>
      <c r="K46">
        <f t="shared" si="27"/>
        <v>6</v>
      </c>
      <c r="L46" t="s">
        <v>40</v>
      </c>
      <c r="M46" t="s">
        <v>41</v>
      </c>
      <c r="N46" s="1">
        <v>42869</v>
      </c>
      <c r="O46" s="2">
        <v>0.75763888888888886</v>
      </c>
      <c r="P46" t="s">
        <v>22</v>
      </c>
      <c r="Q46" t="s">
        <v>24</v>
      </c>
      <c r="R46" s="2">
        <f t="shared" si="25"/>
        <v>0.38263888888888886</v>
      </c>
      <c r="V46">
        <v>8122</v>
      </c>
      <c r="W46">
        <f t="shared" si="28"/>
        <v>1403</v>
      </c>
      <c r="X46">
        <f t="shared" si="29"/>
        <v>427.63440000000003</v>
      </c>
      <c r="Y46">
        <f t="shared" si="30"/>
        <v>427.63440000000003</v>
      </c>
      <c r="Z46">
        <f t="shared" si="31"/>
        <v>427.69440000000003</v>
      </c>
      <c r="AA46">
        <f t="shared" si="32"/>
        <v>427.6644</v>
      </c>
    </row>
    <row r="47" spans="1:27" x14ac:dyDescent="0.35">
      <c r="A47" t="s">
        <v>16</v>
      </c>
      <c r="B47" t="s">
        <v>17</v>
      </c>
      <c r="C47">
        <v>7</v>
      </c>
      <c r="D47" t="s">
        <v>18</v>
      </c>
      <c r="E47">
        <v>1</v>
      </c>
      <c r="F47" t="s">
        <v>50</v>
      </c>
      <c r="G47" s="1">
        <v>42869</v>
      </c>
      <c r="H47" s="2">
        <v>0.375</v>
      </c>
      <c r="I47">
        <v>6</v>
      </c>
      <c r="J47">
        <v>72</v>
      </c>
      <c r="K47">
        <f t="shared" si="27"/>
        <v>66</v>
      </c>
      <c r="L47" t="s">
        <v>42</v>
      </c>
      <c r="M47" t="s">
        <v>43</v>
      </c>
      <c r="N47" s="1">
        <v>42869</v>
      </c>
      <c r="O47" s="2">
        <v>0.75763888888888886</v>
      </c>
      <c r="P47" t="s">
        <v>22</v>
      </c>
      <c r="Q47" t="s">
        <v>24</v>
      </c>
      <c r="R47" s="2">
        <f t="shared" si="25"/>
        <v>0.38263888888888886</v>
      </c>
      <c r="V47">
        <v>8122</v>
      </c>
      <c r="W47">
        <f t="shared" si="28"/>
        <v>1403</v>
      </c>
      <c r="X47">
        <f t="shared" si="29"/>
        <v>427.63440000000003</v>
      </c>
      <c r="Y47">
        <f t="shared" si="30"/>
        <v>427.69440000000003</v>
      </c>
      <c r="Z47">
        <f t="shared" si="31"/>
        <v>428.41440000000006</v>
      </c>
      <c r="AA47">
        <f t="shared" si="32"/>
        <v>428.05440000000004</v>
      </c>
    </row>
    <row r="48" spans="1:27" x14ac:dyDescent="0.35">
      <c r="A48" t="s">
        <v>16</v>
      </c>
      <c r="B48" t="s">
        <v>17</v>
      </c>
      <c r="C48">
        <v>8</v>
      </c>
      <c r="D48" t="s">
        <v>18</v>
      </c>
      <c r="E48">
        <v>1</v>
      </c>
      <c r="F48" t="s">
        <v>50</v>
      </c>
      <c r="G48" s="1">
        <v>42869</v>
      </c>
      <c r="H48" s="2">
        <v>0.59722222222222221</v>
      </c>
      <c r="I48">
        <v>0</v>
      </c>
      <c r="J48">
        <v>57</v>
      </c>
      <c r="K48">
        <f t="shared" si="27"/>
        <v>57</v>
      </c>
      <c r="L48" t="s">
        <v>42</v>
      </c>
      <c r="M48" t="s">
        <v>43</v>
      </c>
      <c r="N48" s="1">
        <v>42869</v>
      </c>
      <c r="O48" s="2">
        <v>0.75763888888888886</v>
      </c>
      <c r="P48" t="s">
        <v>22</v>
      </c>
      <c r="Q48" t="s">
        <v>24</v>
      </c>
      <c r="R48" s="2">
        <f t="shared" si="25"/>
        <v>0.16041666666666665</v>
      </c>
      <c r="V48">
        <v>8132</v>
      </c>
      <c r="W48">
        <f t="shared" si="28"/>
        <v>1413</v>
      </c>
      <c r="X48">
        <f t="shared" si="29"/>
        <v>430.68240000000003</v>
      </c>
      <c r="Y48">
        <f t="shared" si="30"/>
        <v>430.68240000000003</v>
      </c>
      <c r="Z48">
        <f t="shared" si="31"/>
        <v>431.25240000000002</v>
      </c>
      <c r="AA48">
        <f t="shared" si="32"/>
        <v>430.9674</v>
      </c>
    </row>
    <row r="49" spans="1:27" x14ac:dyDescent="0.35">
      <c r="A49" t="s">
        <v>16</v>
      </c>
      <c r="B49" t="s">
        <v>17</v>
      </c>
      <c r="C49">
        <v>8</v>
      </c>
      <c r="D49" t="s">
        <v>18</v>
      </c>
      <c r="E49">
        <v>2</v>
      </c>
      <c r="F49" t="s">
        <v>50</v>
      </c>
      <c r="G49" s="1">
        <v>42869</v>
      </c>
      <c r="H49" s="2">
        <v>0.59722222222222221</v>
      </c>
      <c r="I49">
        <v>57</v>
      </c>
      <c r="J49">
        <v>157</v>
      </c>
      <c r="K49">
        <f t="shared" si="27"/>
        <v>100</v>
      </c>
      <c r="L49" t="s">
        <v>42</v>
      </c>
      <c r="M49" t="s">
        <v>43</v>
      </c>
      <c r="N49" s="1">
        <v>42869</v>
      </c>
      <c r="O49" s="2">
        <v>0.75763888888888886</v>
      </c>
      <c r="P49" t="s">
        <v>22</v>
      </c>
      <c r="Q49" t="s">
        <v>24</v>
      </c>
      <c r="R49" s="2">
        <f t="shared" si="25"/>
        <v>0.16041666666666665</v>
      </c>
      <c r="V49">
        <f>8132+(57/100)</f>
        <v>8132.57</v>
      </c>
      <c r="W49">
        <f t="shared" si="28"/>
        <v>1413.5699999999997</v>
      </c>
      <c r="X49">
        <f t="shared" si="29"/>
        <v>430.85613599999994</v>
      </c>
      <c r="Y49">
        <f t="shared" si="30"/>
        <v>431.42613599999993</v>
      </c>
      <c r="Z49">
        <f t="shared" si="31"/>
        <v>432.99613599999992</v>
      </c>
      <c r="AA49">
        <f t="shared" si="32"/>
        <v>432.2111359999999</v>
      </c>
    </row>
    <row r="50" spans="1:27" x14ac:dyDescent="0.35">
      <c r="A50" t="s">
        <v>16</v>
      </c>
      <c r="B50" t="s">
        <v>17</v>
      </c>
      <c r="C50">
        <v>8</v>
      </c>
      <c r="D50" t="s">
        <v>18</v>
      </c>
      <c r="E50">
        <v>3</v>
      </c>
      <c r="F50" t="s">
        <v>50</v>
      </c>
      <c r="G50" s="1">
        <v>42869</v>
      </c>
      <c r="H50" s="2">
        <v>0.59722222222222221</v>
      </c>
      <c r="I50">
        <v>157</v>
      </c>
      <c r="J50">
        <v>235</v>
      </c>
      <c r="K50">
        <f t="shared" si="27"/>
        <v>78</v>
      </c>
      <c r="L50" t="s">
        <v>42</v>
      </c>
      <c r="M50" t="s">
        <v>43</v>
      </c>
      <c r="N50" s="1">
        <v>42869</v>
      </c>
      <c r="O50" s="2">
        <v>0.75763888888888886</v>
      </c>
      <c r="P50" t="s">
        <v>22</v>
      </c>
      <c r="Q50" t="s">
        <v>24</v>
      </c>
      <c r="R50" s="2">
        <f t="shared" si="25"/>
        <v>0.16041666666666665</v>
      </c>
      <c r="V50">
        <f>8132+(157/100)</f>
        <v>8133.57</v>
      </c>
      <c r="W50">
        <f t="shared" si="28"/>
        <v>1414.5699999999997</v>
      </c>
      <c r="X50">
        <f t="shared" si="29"/>
        <v>431.16093599999994</v>
      </c>
      <c r="Y50">
        <f t="shared" si="30"/>
        <v>432.73093599999993</v>
      </c>
      <c r="Z50">
        <f t="shared" si="31"/>
        <v>435.08093599999995</v>
      </c>
      <c r="AA50">
        <f t="shared" si="32"/>
        <v>433.90593599999994</v>
      </c>
    </row>
    <row r="51" spans="1:27" x14ac:dyDescent="0.35">
      <c r="A51" t="s">
        <v>16</v>
      </c>
      <c r="B51" t="s">
        <v>17</v>
      </c>
      <c r="C51">
        <v>8</v>
      </c>
      <c r="D51" t="s">
        <v>18</v>
      </c>
      <c r="E51">
        <v>4</v>
      </c>
      <c r="F51" t="s">
        <v>50</v>
      </c>
      <c r="G51" s="1">
        <v>42869</v>
      </c>
      <c r="H51" s="2">
        <v>0.59722222222222221</v>
      </c>
      <c r="I51">
        <v>273</v>
      </c>
      <c r="J51">
        <v>315</v>
      </c>
      <c r="K51">
        <f t="shared" si="27"/>
        <v>42</v>
      </c>
      <c r="L51" t="s">
        <v>42</v>
      </c>
      <c r="M51" t="s">
        <v>43</v>
      </c>
      <c r="N51" s="1">
        <v>42869</v>
      </c>
      <c r="O51" s="2">
        <v>0.75763888888888886</v>
      </c>
      <c r="P51" t="s">
        <v>22</v>
      </c>
      <c r="Q51" t="s">
        <v>24</v>
      </c>
      <c r="R51" s="2">
        <f t="shared" si="25"/>
        <v>0.16041666666666665</v>
      </c>
      <c r="V51">
        <f>8132+(235/100)</f>
        <v>8134.35</v>
      </c>
      <c r="W51">
        <f t="shared" si="28"/>
        <v>1415.3500000000004</v>
      </c>
      <c r="X51">
        <f t="shared" si="29"/>
        <v>431.39868000000013</v>
      </c>
      <c r="Y51">
        <f t="shared" si="30"/>
        <v>434.12868000000014</v>
      </c>
      <c r="Z51">
        <f t="shared" si="31"/>
        <v>437.27868000000012</v>
      </c>
      <c r="AA51">
        <f t="shared" si="32"/>
        <v>435.70368000000013</v>
      </c>
    </row>
    <row r="52" spans="1:27" x14ac:dyDescent="0.35">
      <c r="A52" t="s">
        <v>16</v>
      </c>
      <c r="B52" t="s">
        <v>17</v>
      </c>
      <c r="C52">
        <v>8</v>
      </c>
      <c r="D52" t="s">
        <v>18</v>
      </c>
      <c r="E52">
        <v>5</v>
      </c>
      <c r="F52" t="s">
        <v>50</v>
      </c>
      <c r="G52" s="1">
        <v>42869</v>
      </c>
      <c r="H52" s="2">
        <v>0.59722222222222221</v>
      </c>
      <c r="I52">
        <v>315</v>
      </c>
      <c r="J52">
        <v>352</v>
      </c>
      <c r="K52">
        <f t="shared" si="27"/>
        <v>37</v>
      </c>
      <c r="L52" t="s">
        <v>42</v>
      </c>
      <c r="M52" t="s">
        <v>43</v>
      </c>
      <c r="N52" s="1">
        <v>42869</v>
      </c>
      <c r="O52" s="2">
        <v>0.75763888888888886</v>
      </c>
      <c r="P52" t="s">
        <v>22</v>
      </c>
      <c r="Q52" t="s">
        <v>24</v>
      </c>
      <c r="R52" s="2">
        <f t="shared" si="25"/>
        <v>0.16041666666666665</v>
      </c>
      <c r="V52">
        <f>8132+(315/100)</f>
        <v>8135.15</v>
      </c>
      <c r="W52">
        <f t="shared" si="28"/>
        <v>1416.1499999999996</v>
      </c>
      <c r="X52">
        <f t="shared" si="29"/>
        <v>431.64251999999993</v>
      </c>
      <c r="Y52">
        <f t="shared" si="30"/>
        <v>434.79251999999991</v>
      </c>
      <c r="Z52">
        <f t="shared" si="31"/>
        <v>438.31251999999989</v>
      </c>
      <c r="AA52">
        <f t="shared" si="32"/>
        <v>436.5525199999999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:J29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9C198B7DFD248AA5DA988426CE9C5" ma:contentTypeVersion="0" ma:contentTypeDescription="Create a new document." ma:contentTypeScope="" ma:versionID="1a3efa8465805e425c067bbff946d8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57A40-FDD3-4D45-8C6F-0E8BAD9CDE57}"/>
</file>

<file path=customXml/itemProps2.xml><?xml version="1.0" encoding="utf-8"?>
<ds:datastoreItem xmlns:ds="http://schemas.openxmlformats.org/officeDocument/2006/customXml" ds:itemID="{6CB0D931-3D07-4563-B4CC-484E5CF22858}"/>
</file>

<file path=customXml/itemProps3.xml><?xml version="1.0" encoding="utf-8"?>
<ds:datastoreItem xmlns:ds="http://schemas.openxmlformats.org/officeDocument/2006/customXml" ds:itemID="{4B50771C-5DCB-47F8-B599-362E11822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2017-05-31T13:48:52Z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0x0101003709C198B7DFD248AA5DA988426CE9C5</vt:lpwstr>
  </property>
</Properties>
</file>