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Reports/Scientific Report/3.0 GC955-H002/Tables/"/>
    </mc:Choice>
  </mc:AlternateContent>
  <bookViews>
    <workbookView xWindow="0" yWindow="0" windowWidth="23760" windowHeight="7455" activeTab="4"/>
  </bookViews>
  <sheets>
    <sheet name="Gas analyses" sheetId="1" r:id="rId1"/>
    <sheet name="Gas samples" sheetId="2" r:id="rId2"/>
    <sheet name="Headspace" sheetId="3" r:id="rId3"/>
    <sheet name="PW" sheetId="4" r:id="rId4"/>
    <sheet name="PW-results" sheetId="8" r:id="rId5"/>
    <sheet name="Drill" sheetId="5" r:id="rId6"/>
    <sheet name="MBIO" sheetId="7" r:id="rId7"/>
  </sheets>
  <calcPr calcId="152511" calcCompleted="0"/>
</workbook>
</file>

<file path=xl/calcChain.xml><?xml version="1.0" encoding="utf-8"?>
<calcChain xmlns="http://schemas.openxmlformats.org/spreadsheetml/2006/main">
  <c r="G6" i="8" l="1"/>
  <c r="H6" i="8"/>
  <c r="G5" i="8"/>
  <c r="H5" i="8"/>
  <c r="G4" i="8"/>
  <c r="H4" i="8"/>
  <c r="G3" i="8"/>
  <c r="H3" i="8"/>
  <c r="G2" i="8"/>
  <c r="H2" i="8"/>
  <c r="H6" i="7"/>
  <c r="H5" i="7"/>
  <c r="H4" i="7"/>
  <c r="H3" i="7"/>
  <c r="H2" i="7"/>
  <c r="G6" i="7"/>
  <c r="G5" i="7"/>
  <c r="G4" i="7"/>
  <c r="G3" i="7"/>
  <c r="G2" i="7"/>
  <c r="H6" i="4"/>
  <c r="H5" i="4"/>
  <c r="H4" i="4"/>
  <c r="H3" i="4"/>
  <c r="G6" i="4"/>
  <c r="G5" i="4"/>
  <c r="G4" i="4"/>
  <c r="G3" i="4"/>
  <c r="G2" i="4"/>
  <c r="H2" i="4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<sst xmlns="http://schemas.openxmlformats.org/spreadsheetml/2006/main" count="318" uniqueCount="91">
  <si>
    <t>%</t>
  </si>
  <si>
    <t>ppm</t>
  </si>
  <si>
    <t xml:space="preserve"> presence</t>
  </si>
  <si>
    <t>1G</t>
  </si>
  <si>
    <t>x</t>
  </si>
  <si>
    <t>2G</t>
  </si>
  <si>
    <t>-</t>
  </si>
  <si>
    <t>3G</t>
  </si>
  <si>
    <t>4G</t>
  </si>
  <si>
    <t>5G</t>
  </si>
  <si>
    <t>6G</t>
  </si>
  <si>
    <t>7G</t>
  </si>
  <si>
    <t>8G</t>
  </si>
  <si>
    <t>9G</t>
  </si>
  <si>
    <t>10G</t>
  </si>
  <si>
    <t>1Y</t>
  </si>
  <si>
    <t>2Y</t>
  </si>
  <si>
    <t>3Y</t>
  </si>
  <si>
    <t>4Y</t>
  </si>
  <si>
    <t>5Y</t>
  </si>
  <si>
    <t>Core</t>
  </si>
  <si>
    <t>Section</t>
  </si>
  <si>
    <t>Sample</t>
  </si>
  <si>
    <t>Syringe</t>
  </si>
  <si>
    <t>Oxygen</t>
  </si>
  <si>
    <t>Nitrogen</t>
  </si>
  <si>
    <t>Methane</t>
  </si>
  <si>
    <t>Ethane</t>
  </si>
  <si>
    <t>Propane</t>
  </si>
  <si>
    <t>Hole</t>
  </si>
  <si>
    <t>Type</t>
  </si>
  <si>
    <t>Date</t>
  </si>
  <si>
    <t>Time</t>
  </si>
  <si>
    <t>Degassing P (bar)</t>
  </si>
  <si>
    <t>Sample #</t>
  </si>
  <si>
    <t>H002</t>
  </si>
  <si>
    <t>Copper</t>
  </si>
  <si>
    <t>bubble</t>
  </si>
  <si>
    <t>60 - 13</t>
  </si>
  <si>
    <t>gas</t>
  </si>
  <si>
    <t>13 - 6</t>
  </si>
  <si>
    <t>76-60</t>
  </si>
  <si>
    <t>Steel</t>
  </si>
  <si>
    <t>A</t>
  </si>
  <si>
    <t>71-64</t>
  </si>
  <si>
    <t>69-63</t>
  </si>
  <si>
    <t>B</t>
  </si>
  <si>
    <t>64-57</t>
  </si>
  <si>
    <t>C</t>
  </si>
  <si>
    <t>D</t>
  </si>
  <si>
    <t>7 to 4</t>
  </si>
  <si>
    <t>4 to 0</t>
  </si>
  <si>
    <t>Chamber</t>
  </si>
  <si>
    <t>Interval from (cm)</t>
  </si>
  <si>
    <t>Interval to (cm)</t>
  </si>
  <si>
    <t>Length (cm)</t>
  </si>
  <si>
    <t>Sample type</t>
  </si>
  <si>
    <t>Date sampled</t>
  </si>
  <si>
    <t>Time sampled</t>
  </si>
  <si>
    <t>Headspace gas</t>
  </si>
  <si>
    <t>Drilling fluid</t>
  </si>
  <si>
    <t>Microbiology</t>
  </si>
  <si>
    <t>PCATS water</t>
  </si>
  <si>
    <t>mbsf</t>
  </si>
  <si>
    <t>Depth top</t>
  </si>
  <si>
    <t>Depth bottom</t>
  </si>
  <si>
    <t>04CS</t>
  </si>
  <si>
    <t>Depth top (mbsf)</t>
  </si>
  <si>
    <t>Depth bottom (mbsf)</t>
  </si>
  <si>
    <t>Depth (mbsf)</t>
  </si>
  <si>
    <t>Depth bottom (msbf)</t>
  </si>
  <si>
    <t>01CS</t>
  </si>
  <si>
    <t>02CS</t>
  </si>
  <si>
    <t>05CS</t>
  </si>
  <si>
    <t>06CS</t>
  </si>
  <si>
    <t>08CS</t>
  </si>
  <si>
    <t>07CS</t>
  </si>
  <si>
    <t>Recovered volume (mL)</t>
  </si>
  <si>
    <t>Notes</t>
  </si>
  <si>
    <t>Salinity (psu)</t>
  </si>
  <si>
    <t>Sulfate (mM)</t>
  </si>
  <si>
    <t>Chloride (titration) (mM)</t>
  </si>
  <si>
    <t>Chloride (IC) (mM)</t>
  </si>
  <si>
    <t>Drilling fluid sample</t>
  </si>
  <si>
    <t>Sample not in core liner, compressed during transit to UW, clay with interbedded silt</t>
  </si>
  <si>
    <t>Silt with mm thick clay interbeds</t>
  </si>
  <si>
    <t>Silt with clay transitions</t>
  </si>
  <si>
    <t>Mainly silt</t>
  </si>
  <si>
    <t>Sample bag had a leak, likely exposed to O2 during storage. Silt w/interbedded clay</t>
  </si>
  <si>
    <t>Bromide (mM)</t>
  </si>
  <si>
    <t>Pore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</si>
</sst>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20" fontId="0" fillId="0" borderId="7" xfId="0" applyNumberFormat="1" applyBorder="1" applyAlignment="1">
      <alignment horizontal="center"/>
    </xf>
    <xf numFmtId="20" fontId="0" fillId="0" borderId="7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1" xfId="0" applyNumberForma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wrapText="1"/>
    </xf>
    <xf numFmtId="0" fontId="0" fillId="0" borderId="10" xfId="0" applyFont="1" applyBorder="1"/>
    <xf numFmtId="0" fontId="0" fillId="0" borderId="11" xfId="0" applyFont="1" applyBorder="1"/>
    <xf numFmtId="14" fontId="0" fillId="0" borderId="11" xfId="0" applyNumberFormat="1" applyFont="1" applyBorder="1"/>
    <xf numFmtId="20" fontId="0" fillId="0" borderId="12" xfId="0" applyNumberFormat="1" applyFont="1" applyBorder="1"/>
    <xf numFmtId="0" fontId="0" fillId="0" borderId="8" xfId="0" applyFont="1" applyBorder="1"/>
    <xf numFmtId="0" fontId="0" fillId="0" borderId="7" xfId="0" applyFont="1" applyBorder="1"/>
    <xf numFmtId="14" fontId="0" fillId="0" borderId="7" xfId="0" applyNumberFormat="1" applyFont="1" applyBorder="1"/>
    <xf numFmtId="20" fontId="0" fillId="0" borderId="9" xfId="0" applyNumberFormat="1" applyFont="1" applyBorder="1"/>
    <xf numFmtId="0" fontId="0" fillId="0" borderId="4" xfId="0" applyFont="1" applyBorder="1"/>
    <xf numFmtId="0" fontId="0" fillId="0" borderId="5" xfId="0" applyFont="1" applyBorder="1"/>
    <xf numFmtId="14" fontId="0" fillId="0" borderId="5" xfId="0" applyNumberFormat="1" applyFont="1" applyBorder="1"/>
    <xf numFmtId="20" fontId="0" fillId="0" borderId="6" xfId="0" applyNumberFormat="1" applyFont="1" applyBorder="1"/>
    <xf numFmtId="2" fontId="0" fillId="0" borderId="7" xfId="0" applyNumberFormat="1" applyFont="1" applyBorder="1"/>
    <xf numFmtId="2" fontId="0" fillId="0" borderId="5" xfId="0" applyNumberFormat="1" applyFont="1" applyBorder="1"/>
    <xf numFmtId="2" fontId="0" fillId="0" borderId="11" xfId="0" applyNumberFormat="1" applyFont="1" applyBorder="1"/>
    <xf numFmtId="49" fontId="0" fillId="0" borderId="7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1" xfId="0" applyNumberFormat="1" applyFont="1" applyBorder="1"/>
    <xf numFmtId="49" fontId="0" fillId="0" borderId="7" xfId="0" applyNumberFormat="1" applyFont="1" applyBorder="1"/>
    <xf numFmtId="49" fontId="0" fillId="0" borderId="5" xfId="0" applyNumberFormat="1" applyFont="1" applyBorder="1"/>
    <xf numFmtId="0" fontId="0" fillId="0" borderId="7" xfId="0" applyFont="1" applyBorder="1" applyAlignment="1">
      <alignment horizontal="center"/>
    </xf>
    <xf numFmtId="14" fontId="0" fillId="0" borderId="7" xfId="0" applyNumberFormat="1" applyFont="1" applyBorder="1" applyAlignment="1">
      <alignment horizontal="center"/>
    </xf>
    <xf numFmtId="20" fontId="0" fillId="0" borderId="9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20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4" fontId="0" fillId="0" borderId="11" xfId="0" applyNumberFormat="1" applyFont="1" applyBorder="1" applyAlignment="1">
      <alignment horizontal="center"/>
    </xf>
    <xf numFmtId="20" fontId="0" fillId="0" borderId="12" xfId="0" applyNumberFormat="1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10" xfId="0" applyBorder="1"/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4" xfId="0" applyFill="1" applyBorder="1"/>
    <xf numFmtId="49" fontId="0" fillId="0" borderId="11" xfId="0" applyNumberFormat="1" applyBorder="1" applyAlignment="1">
      <alignment horizontal="center"/>
    </xf>
    <xf numFmtId="0" fontId="1" fillId="2" borderId="1" xfId="0" applyFont="1" applyFill="1" applyBorder="1"/>
    <xf numFmtId="49" fontId="0" fillId="0" borderId="7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7" xfId="0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L17" sqref="A1:L17"/>
    </sheetView>
  </sheetViews>
  <sheetFormatPr defaultRowHeight="15" x14ac:dyDescent="0.25"/>
  <cols>
    <col min="2" max="2" width="7.28515625" customWidth="1"/>
    <col min="3" max="3" width="8.28515625" customWidth="1"/>
    <col min="4" max="4" width="10" customWidth="1"/>
    <col min="5" max="5" width="12.85546875" customWidth="1"/>
    <col min="6" max="6" width="7.140625" customWidth="1"/>
    <col min="7" max="7" width="8.42578125" customWidth="1"/>
    <col min="8" max="8" width="8" customWidth="1"/>
    <col min="9" max="9" width="8.42578125" customWidth="1"/>
    <col min="10" max="10" width="8.5703125" customWidth="1"/>
    <col min="11" max="11" width="8" customWidth="1"/>
  </cols>
  <sheetData>
    <row r="1" spans="1:12" x14ac:dyDescent="0.25">
      <c r="A1" s="82" t="s">
        <v>29</v>
      </c>
      <c r="B1" s="33" t="s">
        <v>20</v>
      </c>
      <c r="C1" s="33" t="s">
        <v>21</v>
      </c>
      <c r="D1" s="33" t="s">
        <v>64</v>
      </c>
      <c r="E1" s="33" t="s">
        <v>65</v>
      </c>
      <c r="F1" s="33" t="s">
        <v>22</v>
      </c>
      <c r="G1" s="33" t="s">
        <v>23</v>
      </c>
      <c r="H1" s="33" t="s">
        <v>24</v>
      </c>
      <c r="I1" s="33" t="s">
        <v>25</v>
      </c>
      <c r="J1" s="33" t="s">
        <v>26</v>
      </c>
      <c r="K1" s="33" t="s">
        <v>27</v>
      </c>
      <c r="L1" s="34" t="s">
        <v>28</v>
      </c>
    </row>
    <row r="2" spans="1:12" ht="15.75" thickBot="1" x14ac:dyDescent="0.3">
      <c r="A2" s="80"/>
      <c r="B2" s="35"/>
      <c r="C2" s="35"/>
      <c r="D2" s="35" t="s">
        <v>63</v>
      </c>
      <c r="E2" s="35" t="s">
        <v>63</v>
      </c>
      <c r="F2" s="35"/>
      <c r="G2" s="35"/>
      <c r="H2" s="35" t="s">
        <v>0</v>
      </c>
      <c r="I2" s="35" t="s">
        <v>0</v>
      </c>
      <c r="J2" s="35" t="s">
        <v>0</v>
      </c>
      <c r="K2" s="35" t="s">
        <v>1</v>
      </c>
      <c r="L2" s="36" t="s">
        <v>2</v>
      </c>
    </row>
    <row r="3" spans="1:12" x14ac:dyDescent="0.25">
      <c r="A3" s="74" t="s">
        <v>35</v>
      </c>
      <c r="B3" s="75" t="s">
        <v>66</v>
      </c>
      <c r="C3" s="75">
        <v>1</v>
      </c>
      <c r="D3" s="76">
        <v>418.49</v>
      </c>
      <c r="E3" s="76">
        <v>418.75839999999999</v>
      </c>
      <c r="F3" s="75">
        <v>1</v>
      </c>
      <c r="G3" s="75" t="s">
        <v>3</v>
      </c>
      <c r="H3" s="76">
        <v>1.1575395842907168</v>
      </c>
      <c r="I3" s="76">
        <v>5.7913523479233273</v>
      </c>
      <c r="J3" s="77">
        <v>93.040601591685459</v>
      </c>
      <c r="K3" s="78">
        <v>105.06476100507692</v>
      </c>
      <c r="L3" s="79" t="s">
        <v>4</v>
      </c>
    </row>
    <row r="4" spans="1:12" x14ac:dyDescent="0.25">
      <c r="A4" s="72" t="s">
        <v>35</v>
      </c>
      <c r="B4" s="2" t="s">
        <v>66</v>
      </c>
      <c r="C4" s="2">
        <v>1</v>
      </c>
      <c r="D4" s="3">
        <v>418.49</v>
      </c>
      <c r="E4" s="3">
        <v>418.75839999999999</v>
      </c>
      <c r="F4" s="2">
        <v>2</v>
      </c>
      <c r="G4" s="2" t="s">
        <v>5</v>
      </c>
      <c r="H4" s="3">
        <v>0.43352106451776867</v>
      </c>
      <c r="I4" s="3">
        <v>2.4194811648116583</v>
      </c>
      <c r="J4" s="4">
        <v>97.13486042571995</v>
      </c>
      <c r="K4" s="5">
        <v>121.37344950605154</v>
      </c>
      <c r="L4" s="6" t="s">
        <v>6</v>
      </c>
    </row>
    <row r="5" spans="1:12" x14ac:dyDescent="0.25">
      <c r="A5" s="72" t="s">
        <v>35</v>
      </c>
      <c r="B5" s="2" t="s">
        <v>66</v>
      </c>
      <c r="C5" s="2">
        <v>1</v>
      </c>
      <c r="D5" s="3">
        <v>418.49</v>
      </c>
      <c r="E5" s="3">
        <v>418.75839999999999</v>
      </c>
      <c r="F5" s="2">
        <v>3</v>
      </c>
      <c r="G5" s="2" t="s">
        <v>7</v>
      </c>
      <c r="H5" s="3">
        <v>0.42802620834269756</v>
      </c>
      <c r="I5" s="3">
        <v>2.1893504964148098</v>
      </c>
      <c r="J5" s="4">
        <v>97.366962559655704</v>
      </c>
      <c r="K5" s="5">
        <v>156.60735586784372</v>
      </c>
      <c r="L5" s="6" t="s">
        <v>6</v>
      </c>
    </row>
    <row r="6" spans="1:12" x14ac:dyDescent="0.25">
      <c r="A6" s="72" t="s">
        <v>35</v>
      </c>
      <c r="B6" s="2" t="s">
        <v>66</v>
      </c>
      <c r="C6" s="2">
        <v>1</v>
      </c>
      <c r="D6" s="3">
        <v>418.49</v>
      </c>
      <c r="E6" s="3">
        <v>418.75839999999999</v>
      </c>
      <c r="F6" s="2">
        <v>4</v>
      </c>
      <c r="G6" s="2" t="s">
        <v>8</v>
      </c>
      <c r="H6" s="3">
        <v>0.56045043276736972</v>
      </c>
      <c r="I6" s="3">
        <v>2.2288490988455218</v>
      </c>
      <c r="J6" s="4">
        <v>97.193463503966001</v>
      </c>
      <c r="K6" s="5">
        <v>172.36964421111992</v>
      </c>
      <c r="L6" s="6" t="s">
        <v>6</v>
      </c>
    </row>
    <row r="7" spans="1:12" x14ac:dyDescent="0.25">
      <c r="A7" s="72" t="s">
        <v>35</v>
      </c>
      <c r="B7" s="2" t="s">
        <v>66</v>
      </c>
      <c r="C7" s="2">
        <v>1</v>
      </c>
      <c r="D7" s="3">
        <v>418.49</v>
      </c>
      <c r="E7" s="3">
        <v>418.75839999999999</v>
      </c>
      <c r="F7" s="2">
        <v>5</v>
      </c>
      <c r="G7" s="2" t="s">
        <v>9</v>
      </c>
      <c r="H7" s="3">
        <v>0.3256170305915832</v>
      </c>
      <c r="I7" s="3">
        <v>1.5990610658973818</v>
      </c>
      <c r="J7" s="4">
        <v>98.057536099319051</v>
      </c>
      <c r="K7" s="5">
        <v>177.85804191977235</v>
      </c>
      <c r="L7" s="6" t="s">
        <v>6</v>
      </c>
    </row>
    <row r="8" spans="1:12" x14ac:dyDescent="0.25">
      <c r="A8" s="72" t="s">
        <v>35</v>
      </c>
      <c r="B8" s="2" t="s">
        <v>66</v>
      </c>
      <c r="C8" s="2">
        <v>1</v>
      </c>
      <c r="D8" s="3">
        <v>418.49</v>
      </c>
      <c r="E8" s="3">
        <v>418.75839999999999</v>
      </c>
      <c r="F8" s="2">
        <v>6</v>
      </c>
      <c r="G8" s="2" t="s">
        <v>10</v>
      </c>
      <c r="H8" s="3">
        <v>0.28512738158346068</v>
      </c>
      <c r="I8" s="3">
        <v>1.4227135239639528</v>
      </c>
      <c r="J8" s="4">
        <v>98.274326452337149</v>
      </c>
      <c r="K8" s="5">
        <v>178.32642115438586</v>
      </c>
      <c r="L8" s="6" t="s">
        <v>6</v>
      </c>
    </row>
    <row r="9" spans="1:12" x14ac:dyDescent="0.25">
      <c r="A9" s="72" t="s">
        <v>35</v>
      </c>
      <c r="B9" s="2" t="s">
        <v>66</v>
      </c>
      <c r="C9" s="2">
        <v>1</v>
      </c>
      <c r="D9" s="3">
        <v>418.49</v>
      </c>
      <c r="E9" s="3">
        <v>418.75839999999999</v>
      </c>
      <c r="F9" s="2">
        <v>7</v>
      </c>
      <c r="G9" s="2" t="s">
        <v>11</v>
      </c>
      <c r="H9" s="3">
        <v>0.31624433933389201</v>
      </c>
      <c r="I9" s="3">
        <v>1.5047519770160573</v>
      </c>
      <c r="J9" s="4">
        <v>98.16091302107219</v>
      </c>
      <c r="K9" s="5">
        <v>180.90662577850961</v>
      </c>
      <c r="L9" s="6" t="s">
        <v>6</v>
      </c>
    </row>
    <row r="10" spans="1:12" x14ac:dyDescent="0.25">
      <c r="A10" s="72" t="s">
        <v>35</v>
      </c>
      <c r="B10" s="2" t="s">
        <v>66</v>
      </c>
      <c r="C10" s="2">
        <v>1</v>
      </c>
      <c r="D10" s="3">
        <v>418.49</v>
      </c>
      <c r="E10" s="3">
        <v>418.75839999999999</v>
      </c>
      <c r="F10" s="2">
        <v>8</v>
      </c>
      <c r="G10" s="2" t="s">
        <v>12</v>
      </c>
      <c r="H10" s="3">
        <v>0.27062088823703773</v>
      </c>
      <c r="I10" s="3">
        <v>1.3696573546904414</v>
      </c>
      <c r="J10" s="4">
        <v>98.340859134706079</v>
      </c>
      <c r="K10" s="5">
        <v>188.62622366450708</v>
      </c>
      <c r="L10" s="6" t="s">
        <v>6</v>
      </c>
    </row>
    <row r="11" spans="1:12" x14ac:dyDescent="0.25">
      <c r="A11" s="72" t="s">
        <v>35</v>
      </c>
      <c r="B11" s="2" t="s">
        <v>66</v>
      </c>
      <c r="C11" s="2">
        <v>1</v>
      </c>
      <c r="D11" s="3">
        <v>418.49</v>
      </c>
      <c r="E11" s="3">
        <v>418.75839999999999</v>
      </c>
      <c r="F11" s="2">
        <v>9</v>
      </c>
      <c r="G11" s="2" t="s">
        <v>13</v>
      </c>
      <c r="H11" s="3">
        <v>0.28739064156010985</v>
      </c>
      <c r="I11" s="3">
        <v>1.3415011458949502</v>
      </c>
      <c r="J11" s="4">
        <v>98.35258204880563</v>
      </c>
      <c r="K11" s="5">
        <v>185.26163739313367</v>
      </c>
      <c r="L11" s="6" t="s">
        <v>6</v>
      </c>
    </row>
    <row r="12" spans="1:12" x14ac:dyDescent="0.25">
      <c r="A12" s="72" t="s">
        <v>35</v>
      </c>
      <c r="B12" s="2" t="s">
        <v>66</v>
      </c>
      <c r="C12" s="2">
        <v>1</v>
      </c>
      <c r="D12" s="3">
        <v>418.49</v>
      </c>
      <c r="E12" s="3">
        <v>418.75839999999999</v>
      </c>
      <c r="F12" s="2">
        <v>10</v>
      </c>
      <c r="G12" s="2" t="s">
        <v>14</v>
      </c>
      <c r="H12" s="3">
        <v>0.23781212841854937</v>
      </c>
      <c r="I12" s="3">
        <v>1.2224180564808491</v>
      </c>
      <c r="J12" s="4">
        <v>98.520654892248984</v>
      </c>
      <c r="K12" s="5">
        <v>191.14922851609168</v>
      </c>
      <c r="L12" s="6" t="s">
        <v>6</v>
      </c>
    </row>
    <row r="13" spans="1:12" x14ac:dyDescent="0.25">
      <c r="A13" s="72" t="s">
        <v>35</v>
      </c>
      <c r="B13" s="2" t="s">
        <v>66</v>
      </c>
      <c r="C13" s="2">
        <v>3</v>
      </c>
      <c r="D13" s="3">
        <v>419.79</v>
      </c>
      <c r="E13" s="3">
        <v>419.88040000000001</v>
      </c>
      <c r="F13" s="2">
        <v>1</v>
      </c>
      <c r="G13" s="2" t="s">
        <v>15</v>
      </c>
      <c r="H13" s="3">
        <v>1.3201402952289416</v>
      </c>
      <c r="I13" s="3">
        <v>6.2710428204928723</v>
      </c>
      <c r="J13" s="4">
        <v>92.394847588288869</v>
      </c>
      <c r="K13" s="5">
        <v>139.69295989306377</v>
      </c>
      <c r="L13" s="6" t="s">
        <v>4</v>
      </c>
    </row>
    <row r="14" spans="1:12" x14ac:dyDescent="0.25">
      <c r="A14" s="72" t="s">
        <v>35</v>
      </c>
      <c r="B14" s="2" t="s">
        <v>66</v>
      </c>
      <c r="C14" s="2">
        <v>3</v>
      </c>
      <c r="D14" s="3">
        <v>419.79</v>
      </c>
      <c r="E14" s="3">
        <v>419.88040000000001</v>
      </c>
      <c r="F14" s="2">
        <v>2</v>
      </c>
      <c r="G14" s="2" t="s">
        <v>16</v>
      </c>
      <c r="H14" s="3">
        <v>0.29563469760830008</v>
      </c>
      <c r="I14" s="3">
        <v>1.9539103985152344</v>
      </c>
      <c r="J14" s="4">
        <v>97.734735048600555</v>
      </c>
      <c r="K14" s="5">
        <v>157.19855275913039</v>
      </c>
      <c r="L14" s="6" t="s">
        <v>4</v>
      </c>
    </row>
    <row r="15" spans="1:12" x14ac:dyDescent="0.25">
      <c r="A15" s="72" t="s">
        <v>35</v>
      </c>
      <c r="B15" s="2" t="s">
        <v>66</v>
      </c>
      <c r="C15" s="2">
        <v>3</v>
      </c>
      <c r="D15" s="3">
        <v>419.79</v>
      </c>
      <c r="E15" s="3">
        <v>419.88040000000001</v>
      </c>
      <c r="F15" s="2">
        <v>3</v>
      </c>
      <c r="G15" s="2" t="s">
        <v>17</v>
      </c>
      <c r="H15" s="3">
        <v>0.27501892937660388</v>
      </c>
      <c r="I15" s="3">
        <v>1.7252348818372523</v>
      </c>
      <c r="J15" s="4">
        <v>97.983904280807195</v>
      </c>
      <c r="K15" s="5">
        <v>158.41907978955811</v>
      </c>
      <c r="L15" s="6" t="s">
        <v>6</v>
      </c>
    </row>
    <row r="16" spans="1:12" x14ac:dyDescent="0.25">
      <c r="A16" s="72" t="s">
        <v>35</v>
      </c>
      <c r="B16" s="2" t="s">
        <v>66</v>
      </c>
      <c r="C16" s="2">
        <v>3</v>
      </c>
      <c r="D16" s="3">
        <v>419.79</v>
      </c>
      <c r="E16" s="3">
        <v>419.88040000000001</v>
      </c>
      <c r="F16" s="2">
        <v>4</v>
      </c>
      <c r="G16" s="2" t="s">
        <v>18</v>
      </c>
      <c r="H16" s="3">
        <v>0.32477557579486632</v>
      </c>
      <c r="I16" s="3">
        <v>2.2247465015066794</v>
      </c>
      <c r="J16" s="4">
        <v>97.432785429499361</v>
      </c>
      <c r="K16" s="5">
        <v>176.92493199095767</v>
      </c>
      <c r="L16" s="6" t="s">
        <v>6</v>
      </c>
    </row>
    <row r="17" spans="1:12" ht="15.75" thickBot="1" x14ac:dyDescent="0.3">
      <c r="A17" s="73" t="s">
        <v>35</v>
      </c>
      <c r="B17" s="7" t="s">
        <v>66</v>
      </c>
      <c r="C17" s="7">
        <v>3</v>
      </c>
      <c r="D17" s="8">
        <v>419.79</v>
      </c>
      <c r="E17" s="8">
        <v>419.88040000000001</v>
      </c>
      <c r="F17" s="7">
        <v>5</v>
      </c>
      <c r="G17" s="7" t="s">
        <v>19</v>
      </c>
      <c r="H17" s="8">
        <v>0.36354662871092974</v>
      </c>
      <c r="I17" s="8">
        <v>2.6260184813886158</v>
      </c>
      <c r="J17" s="9">
        <v>96.99313888362542</v>
      </c>
      <c r="K17" s="10">
        <v>172.9600627503514</v>
      </c>
      <c r="L17" s="11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K17" sqref="A1:K17"/>
    </sheetView>
  </sheetViews>
  <sheetFormatPr defaultColWidth="8.7109375" defaultRowHeight="15" x14ac:dyDescent="0.25"/>
  <cols>
    <col min="1" max="1" width="5.5703125" style="1" customWidth="1"/>
    <col min="2" max="2" width="6.28515625" style="1" customWidth="1"/>
    <col min="3" max="3" width="8" style="1" customWidth="1"/>
    <col min="4" max="5" width="9.7109375" style="1" customWidth="1"/>
    <col min="6" max="6" width="10.85546875" style="1" customWidth="1"/>
    <col min="7" max="7" width="7.140625" style="1" customWidth="1"/>
    <col min="8" max="8" width="10.7109375" style="1" customWidth="1"/>
    <col min="9" max="9" width="7.42578125" style="1" customWidth="1"/>
    <col min="10" max="10" width="8.7109375" style="1"/>
    <col min="11" max="11" width="9.5703125" style="1" customWidth="1"/>
    <col min="12" max="16384" width="8.7109375" style="1"/>
  </cols>
  <sheetData>
    <row r="1" spans="1:11" ht="45.75" thickBot="1" x14ac:dyDescent="0.3">
      <c r="A1" s="29" t="s">
        <v>29</v>
      </c>
      <c r="B1" s="30" t="s">
        <v>20</v>
      </c>
      <c r="C1" s="30" t="s">
        <v>21</v>
      </c>
      <c r="D1" s="30" t="s">
        <v>67</v>
      </c>
      <c r="E1" s="30" t="s">
        <v>68</v>
      </c>
      <c r="F1" s="30" t="s">
        <v>31</v>
      </c>
      <c r="G1" s="30" t="s">
        <v>32</v>
      </c>
      <c r="H1" s="30" t="s">
        <v>33</v>
      </c>
      <c r="I1" s="30" t="s">
        <v>30</v>
      </c>
      <c r="J1" s="30" t="s">
        <v>34</v>
      </c>
      <c r="K1" s="31" t="s">
        <v>52</v>
      </c>
    </row>
    <row r="2" spans="1:11" x14ac:dyDescent="0.25">
      <c r="A2" s="24" t="s">
        <v>35</v>
      </c>
      <c r="B2" s="81" t="s">
        <v>66</v>
      </c>
      <c r="C2" s="25">
        <v>3</v>
      </c>
      <c r="D2" s="76">
        <v>419.79</v>
      </c>
      <c r="E2" s="76">
        <v>419.88040000000001</v>
      </c>
      <c r="F2" s="26">
        <v>42871</v>
      </c>
      <c r="G2" s="27">
        <v>0.56458333333333333</v>
      </c>
      <c r="H2" s="25">
        <v>60</v>
      </c>
      <c r="I2" s="25" t="s">
        <v>36</v>
      </c>
      <c r="J2" s="25">
        <v>1</v>
      </c>
      <c r="K2" s="28" t="s">
        <v>37</v>
      </c>
    </row>
    <row r="3" spans="1:11" x14ac:dyDescent="0.25">
      <c r="A3" s="17" t="s">
        <v>35</v>
      </c>
      <c r="B3" s="55" t="s">
        <v>66</v>
      </c>
      <c r="C3" s="12">
        <v>3</v>
      </c>
      <c r="D3" s="3">
        <v>419.79</v>
      </c>
      <c r="E3" s="3">
        <v>419.88040000000001</v>
      </c>
      <c r="F3" s="13">
        <v>42871</v>
      </c>
      <c r="G3" s="14">
        <v>0.69930555555555562</v>
      </c>
      <c r="H3" s="12" t="s">
        <v>38</v>
      </c>
      <c r="I3" s="12" t="s">
        <v>36</v>
      </c>
      <c r="J3" s="12">
        <v>2</v>
      </c>
      <c r="K3" s="18" t="s">
        <v>39</v>
      </c>
    </row>
    <row r="4" spans="1:11" x14ac:dyDescent="0.25">
      <c r="A4" s="17" t="s">
        <v>35</v>
      </c>
      <c r="B4" s="55" t="s">
        <v>66</v>
      </c>
      <c r="C4" s="12">
        <v>3</v>
      </c>
      <c r="D4" s="3">
        <v>419.79</v>
      </c>
      <c r="E4" s="3">
        <v>419.88040000000001</v>
      </c>
      <c r="F4" s="13">
        <v>42871</v>
      </c>
      <c r="G4" s="14">
        <v>0.84305555555555556</v>
      </c>
      <c r="H4" s="12" t="s">
        <v>40</v>
      </c>
      <c r="I4" s="12" t="s">
        <v>36</v>
      </c>
      <c r="J4" s="12">
        <v>3</v>
      </c>
      <c r="K4" s="18" t="s">
        <v>37</v>
      </c>
    </row>
    <row r="5" spans="1:11" x14ac:dyDescent="0.25">
      <c r="A5" s="17" t="s">
        <v>35</v>
      </c>
      <c r="B5" s="55" t="s">
        <v>66</v>
      </c>
      <c r="C5" s="12">
        <v>1</v>
      </c>
      <c r="D5" s="12">
        <v>418.49</v>
      </c>
      <c r="E5" s="12">
        <v>418.75839999999999</v>
      </c>
      <c r="F5" s="13">
        <v>42872</v>
      </c>
      <c r="G5" s="14">
        <v>0.3298611111111111</v>
      </c>
      <c r="H5" s="12">
        <v>74</v>
      </c>
      <c r="I5" s="12" t="s">
        <v>36</v>
      </c>
      <c r="J5" s="12">
        <v>4</v>
      </c>
      <c r="K5" s="18" t="s">
        <v>37</v>
      </c>
    </row>
    <row r="6" spans="1:11" x14ac:dyDescent="0.25">
      <c r="A6" s="17" t="s">
        <v>35</v>
      </c>
      <c r="B6" s="55" t="s">
        <v>66</v>
      </c>
      <c r="C6" s="12">
        <v>1</v>
      </c>
      <c r="D6" s="12">
        <v>418.49</v>
      </c>
      <c r="E6" s="12">
        <v>418.75839999999999</v>
      </c>
      <c r="F6" s="13">
        <v>42872</v>
      </c>
      <c r="G6" s="14">
        <v>0.3298611111111111</v>
      </c>
      <c r="H6" s="12" t="s">
        <v>6</v>
      </c>
      <c r="I6" s="12" t="s">
        <v>36</v>
      </c>
      <c r="J6" s="12">
        <v>5</v>
      </c>
      <c r="K6" s="18" t="s">
        <v>6</v>
      </c>
    </row>
    <row r="7" spans="1:11" x14ac:dyDescent="0.25">
      <c r="A7" s="17" t="s">
        <v>35</v>
      </c>
      <c r="B7" s="55" t="s">
        <v>66</v>
      </c>
      <c r="C7" s="12">
        <v>1</v>
      </c>
      <c r="D7" s="12">
        <v>418.49</v>
      </c>
      <c r="E7" s="12">
        <v>418.75839999999999</v>
      </c>
      <c r="F7" s="13">
        <v>42872</v>
      </c>
      <c r="G7" s="14">
        <v>0.68888888888888899</v>
      </c>
      <c r="H7" s="12" t="s">
        <v>41</v>
      </c>
      <c r="I7" s="12" t="s">
        <v>36</v>
      </c>
      <c r="J7" s="12">
        <v>6</v>
      </c>
      <c r="K7" s="18" t="s">
        <v>37</v>
      </c>
    </row>
    <row r="8" spans="1:11" x14ac:dyDescent="0.25">
      <c r="A8" s="17" t="s">
        <v>35</v>
      </c>
      <c r="B8" s="55" t="s">
        <v>66</v>
      </c>
      <c r="C8" s="12">
        <v>1</v>
      </c>
      <c r="D8" s="12">
        <v>418.49</v>
      </c>
      <c r="E8" s="12">
        <v>418.75839999999999</v>
      </c>
      <c r="F8" s="13">
        <v>42872</v>
      </c>
      <c r="G8" s="14">
        <v>0.68888888888888899</v>
      </c>
      <c r="H8" s="12" t="s">
        <v>41</v>
      </c>
      <c r="I8" s="12" t="s">
        <v>42</v>
      </c>
      <c r="J8" s="12" t="s">
        <v>43</v>
      </c>
      <c r="K8" s="18" t="s">
        <v>37</v>
      </c>
    </row>
    <row r="9" spans="1:11" x14ac:dyDescent="0.25">
      <c r="A9" s="17" t="s">
        <v>35</v>
      </c>
      <c r="B9" s="55" t="s">
        <v>66</v>
      </c>
      <c r="C9" s="12">
        <v>1</v>
      </c>
      <c r="D9" s="12">
        <v>418.49</v>
      </c>
      <c r="E9" s="12">
        <v>418.75839999999999</v>
      </c>
      <c r="F9" s="13">
        <v>42872</v>
      </c>
      <c r="G9" s="14">
        <v>0.95277777777777783</v>
      </c>
      <c r="H9" s="12" t="s">
        <v>44</v>
      </c>
      <c r="I9" s="12" t="s">
        <v>36</v>
      </c>
      <c r="J9" s="12">
        <v>7</v>
      </c>
      <c r="K9" s="18" t="s">
        <v>37</v>
      </c>
    </row>
    <row r="10" spans="1:11" x14ac:dyDescent="0.25">
      <c r="A10" s="17" t="s">
        <v>35</v>
      </c>
      <c r="B10" s="55" t="s">
        <v>66</v>
      </c>
      <c r="C10" s="12">
        <v>1</v>
      </c>
      <c r="D10" s="12">
        <v>418.49</v>
      </c>
      <c r="E10" s="12">
        <v>418.75839999999999</v>
      </c>
      <c r="F10" s="13">
        <v>42873</v>
      </c>
      <c r="G10" s="14">
        <v>0.30416666666666664</v>
      </c>
      <c r="H10" s="12" t="s">
        <v>45</v>
      </c>
      <c r="I10" s="12" t="s">
        <v>36</v>
      </c>
      <c r="J10" s="12">
        <v>8</v>
      </c>
      <c r="K10" s="18" t="s">
        <v>37</v>
      </c>
    </row>
    <row r="11" spans="1:11" x14ac:dyDescent="0.25">
      <c r="A11" s="17" t="s">
        <v>35</v>
      </c>
      <c r="B11" s="55" t="s">
        <v>66</v>
      </c>
      <c r="C11" s="12">
        <v>1</v>
      </c>
      <c r="D11" s="12">
        <v>418.49</v>
      </c>
      <c r="E11" s="12">
        <v>418.75839999999999</v>
      </c>
      <c r="F11" s="13">
        <v>42873</v>
      </c>
      <c r="G11" s="14">
        <v>0.30416666666666664</v>
      </c>
      <c r="H11" s="12" t="s">
        <v>45</v>
      </c>
      <c r="I11" s="12" t="s">
        <v>42</v>
      </c>
      <c r="J11" s="12" t="s">
        <v>46</v>
      </c>
      <c r="K11" s="18" t="s">
        <v>37</v>
      </c>
    </row>
    <row r="12" spans="1:11" x14ac:dyDescent="0.25">
      <c r="A12" s="17" t="s">
        <v>35</v>
      </c>
      <c r="B12" s="55" t="s">
        <v>66</v>
      </c>
      <c r="C12" s="12">
        <v>1</v>
      </c>
      <c r="D12" s="12">
        <v>418.49</v>
      </c>
      <c r="E12" s="12">
        <v>418.75839999999999</v>
      </c>
      <c r="F12" s="13">
        <v>42873</v>
      </c>
      <c r="G12" s="14">
        <v>0.74305555555555547</v>
      </c>
      <c r="H12" s="12" t="s">
        <v>47</v>
      </c>
      <c r="I12" s="12" t="s">
        <v>36</v>
      </c>
      <c r="J12" s="12">
        <v>9</v>
      </c>
      <c r="K12" s="18" t="s">
        <v>37</v>
      </c>
    </row>
    <row r="13" spans="1:11" x14ac:dyDescent="0.25">
      <c r="A13" s="17" t="s">
        <v>35</v>
      </c>
      <c r="B13" s="55" t="s">
        <v>66</v>
      </c>
      <c r="C13" s="12">
        <v>1</v>
      </c>
      <c r="D13" s="12">
        <v>418.49</v>
      </c>
      <c r="E13" s="12">
        <v>418.75839999999999</v>
      </c>
      <c r="F13" s="13">
        <v>42873</v>
      </c>
      <c r="G13" s="14">
        <v>0.74305555555555547</v>
      </c>
      <c r="H13" s="12" t="s">
        <v>47</v>
      </c>
      <c r="I13" s="12" t="s">
        <v>42</v>
      </c>
      <c r="J13" s="12" t="s">
        <v>48</v>
      </c>
      <c r="K13" s="18" t="s">
        <v>37</v>
      </c>
    </row>
    <row r="14" spans="1:11" x14ac:dyDescent="0.25">
      <c r="A14" s="17" t="s">
        <v>35</v>
      </c>
      <c r="B14" s="55" t="s">
        <v>66</v>
      </c>
      <c r="C14" s="12">
        <v>1</v>
      </c>
      <c r="D14" s="12">
        <v>418.49</v>
      </c>
      <c r="E14" s="12">
        <v>418.75839999999999</v>
      </c>
      <c r="F14" s="13">
        <v>42873</v>
      </c>
      <c r="G14" s="15">
        <v>0.9375</v>
      </c>
      <c r="H14" s="2"/>
      <c r="I14" s="12" t="s">
        <v>36</v>
      </c>
      <c r="J14" s="12">
        <v>10</v>
      </c>
      <c r="K14" s="18" t="s">
        <v>37</v>
      </c>
    </row>
    <row r="15" spans="1:11" x14ac:dyDescent="0.25">
      <c r="A15" s="17" t="s">
        <v>35</v>
      </c>
      <c r="B15" s="55" t="s">
        <v>66</v>
      </c>
      <c r="C15" s="12">
        <v>1</v>
      </c>
      <c r="D15" s="12">
        <v>418.49</v>
      </c>
      <c r="E15" s="12">
        <v>418.75839999999999</v>
      </c>
      <c r="F15" s="13">
        <v>42873</v>
      </c>
      <c r="G15" s="15">
        <v>0.9375</v>
      </c>
      <c r="H15" s="2"/>
      <c r="I15" s="12" t="s">
        <v>42</v>
      </c>
      <c r="J15" s="12" t="s">
        <v>49</v>
      </c>
      <c r="K15" s="18" t="s">
        <v>37</v>
      </c>
    </row>
    <row r="16" spans="1:11" x14ac:dyDescent="0.25">
      <c r="A16" s="17" t="s">
        <v>35</v>
      </c>
      <c r="B16" s="55" t="s">
        <v>66</v>
      </c>
      <c r="C16" s="12">
        <v>1</v>
      </c>
      <c r="D16" s="12">
        <v>418.49</v>
      </c>
      <c r="E16" s="12">
        <v>418.75839999999999</v>
      </c>
      <c r="F16" s="13">
        <v>42874</v>
      </c>
      <c r="G16" s="14">
        <v>9.7222222222222224E-2</v>
      </c>
      <c r="H16" s="16" t="s">
        <v>50</v>
      </c>
      <c r="I16" s="12" t="s">
        <v>36</v>
      </c>
      <c r="J16" s="12">
        <v>11</v>
      </c>
      <c r="K16" s="18" t="s">
        <v>37</v>
      </c>
    </row>
    <row r="17" spans="1:11" ht="15.75" thickBot="1" x14ac:dyDescent="0.3">
      <c r="A17" s="19" t="s">
        <v>35</v>
      </c>
      <c r="B17" s="56" t="s">
        <v>66</v>
      </c>
      <c r="C17" s="20">
        <v>1</v>
      </c>
      <c r="D17" s="20">
        <v>418.49</v>
      </c>
      <c r="E17" s="20">
        <v>418.75839999999999</v>
      </c>
      <c r="F17" s="21">
        <v>42874</v>
      </c>
      <c r="G17" s="22">
        <v>0.125</v>
      </c>
      <c r="H17" s="20" t="s">
        <v>51</v>
      </c>
      <c r="I17" s="20" t="s">
        <v>36</v>
      </c>
      <c r="J17" s="20">
        <v>12</v>
      </c>
      <c r="K17" s="2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I9" sqref="F3:I9"/>
    </sheetView>
  </sheetViews>
  <sheetFormatPr defaultColWidth="11.140625" defaultRowHeight="12.75" x14ac:dyDescent="0.2"/>
  <cols>
    <col min="1" max="1" width="11.140625" style="32"/>
    <col min="2" max="2" width="6" style="32" customWidth="1"/>
    <col min="3" max="4" width="7.85546875" style="32" customWidth="1"/>
    <col min="5" max="5" width="7.5703125" style="32" customWidth="1"/>
    <col min="6" max="6" width="6.7109375" style="32" customWidth="1"/>
    <col min="7" max="7" width="13.5703125" style="32" customWidth="1"/>
    <col min="8" max="8" width="10.140625" style="32" customWidth="1"/>
    <col min="9" max="9" width="9.140625" style="32" customWidth="1"/>
    <col min="10" max="16384" width="11.140625" style="32"/>
  </cols>
  <sheetData>
    <row r="1" spans="1:9" ht="45.75" thickBot="1" x14ac:dyDescent="0.3">
      <c r="A1" s="38" t="s">
        <v>29</v>
      </c>
      <c r="B1" s="38" t="s">
        <v>20</v>
      </c>
      <c r="C1" s="38" t="s">
        <v>21</v>
      </c>
      <c r="D1" s="38" t="s">
        <v>53</v>
      </c>
      <c r="E1" s="38" t="s">
        <v>54</v>
      </c>
      <c r="F1" s="38" t="s">
        <v>69</v>
      </c>
      <c r="G1" s="38" t="s">
        <v>56</v>
      </c>
      <c r="H1" s="38" t="s">
        <v>57</v>
      </c>
      <c r="I1" s="39" t="s">
        <v>58</v>
      </c>
    </row>
    <row r="2" spans="1:9" ht="15" x14ac:dyDescent="0.25">
      <c r="A2" s="41" t="s">
        <v>35</v>
      </c>
      <c r="B2" s="57" t="s">
        <v>71</v>
      </c>
      <c r="C2" s="41">
        <v>1</v>
      </c>
      <c r="D2" s="41">
        <v>79</v>
      </c>
      <c r="E2" s="41">
        <v>79</v>
      </c>
      <c r="F2" s="41">
        <f>409.35+0.79</f>
        <v>410.14000000000004</v>
      </c>
      <c r="G2" s="41" t="s">
        <v>59</v>
      </c>
      <c r="H2" s="42">
        <v>42867</v>
      </c>
      <c r="I2" s="43">
        <v>0.57291666666666663</v>
      </c>
    </row>
    <row r="3" spans="1:9" ht="15" x14ac:dyDescent="0.25">
      <c r="A3" s="45" t="s">
        <v>35</v>
      </c>
      <c r="B3" s="58" t="s">
        <v>72</v>
      </c>
      <c r="C3" s="45">
        <v>2</v>
      </c>
      <c r="D3" s="45">
        <v>45</v>
      </c>
      <c r="E3" s="45">
        <v>45</v>
      </c>
      <c r="F3" s="45">
        <f>412.84+0.45</f>
        <v>413.28999999999996</v>
      </c>
      <c r="G3" s="45" t="s">
        <v>59</v>
      </c>
      <c r="H3" s="46">
        <v>42867</v>
      </c>
      <c r="I3" s="47">
        <v>0.88194444444444453</v>
      </c>
    </row>
    <row r="4" spans="1:9" ht="15" x14ac:dyDescent="0.25">
      <c r="A4" s="45" t="s">
        <v>35</v>
      </c>
      <c r="B4" s="58" t="s">
        <v>72</v>
      </c>
      <c r="C4" s="45">
        <v>4</v>
      </c>
      <c r="D4" s="45">
        <v>93</v>
      </c>
      <c r="E4" s="45">
        <v>93</v>
      </c>
      <c r="F4" s="45">
        <f>414.64+0.93</f>
        <v>415.57</v>
      </c>
      <c r="G4" s="45" t="s">
        <v>59</v>
      </c>
      <c r="H4" s="46">
        <v>42867</v>
      </c>
      <c r="I4" s="47">
        <v>0.88194444444444453</v>
      </c>
    </row>
    <row r="5" spans="1:9" ht="15" x14ac:dyDescent="0.25">
      <c r="A5" s="45" t="s">
        <v>35</v>
      </c>
      <c r="B5" s="58" t="s">
        <v>73</v>
      </c>
      <c r="C5" s="45">
        <v>1</v>
      </c>
      <c r="D5" s="45">
        <v>5</v>
      </c>
      <c r="E5" s="45">
        <v>5</v>
      </c>
      <c r="F5" s="45">
        <f>421.54+0.05</f>
        <v>421.59000000000003</v>
      </c>
      <c r="G5" s="45" t="s">
        <v>59</v>
      </c>
      <c r="H5" s="46">
        <v>42869</v>
      </c>
      <c r="I5" s="47">
        <v>9.0277777777777787E-3</v>
      </c>
    </row>
    <row r="6" spans="1:9" ht="15" x14ac:dyDescent="0.25">
      <c r="A6" s="45" t="s">
        <v>35</v>
      </c>
      <c r="B6" s="58" t="s">
        <v>74</v>
      </c>
      <c r="C6" s="45">
        <v>5</v>
      </c>
      <c r="D6" s="45">
        <v>19</v>
      </c>
      <c r="E6" s="45">
        <v>19</v>
      </c>
      <c r="F6" s="45">
        <f>427.78+0.19</f>
        <v>427.96999999999997</v>
      </c>
      <c r="G6" s="45" t="s">
        <v>59</v>
      </c>
      <c r="H6" s="46">
        <v>42869</v>
      </c>
      <c r="I6" s="47">
        <v>0.3611111111111111</v>
      </c>
    </row>
    <row r="7" spans="1:9" ht="15" x14ac:dyDescent="0.25">
      <c r="A7" s="45" t="s">
        <v>35</v>
      </c>
      <c r="B7" s="58" t="s">
        <v>75</v>
      </c>
      <c r="C7" s="45">
        <v>4</v>
      </c>
      <c r="D7" s="45">
        <v>37</v>
      </c>
      <c r="E7" s="45">
        <v>37</v>
      </c>
      <c r="F7" s="45">
        <f>433.03+0.37</f>
        <v>433.4</v>
      </c>
      <c r="G7" s="45" t="s">
        <v>59</v>
      </c>
      <c r="H7" s="46">
        <v>42869</v>
      </c>
      <c r="I7" s="47">
        <v>0.65625</v>
      </c>
    </row>
    <row r="8" spans="1:9" ht="15" x14ac:dyDescent="0.25">
      <c r="A8" s="45" t="s">
        <v>35</v>
      </c>
      <c r="B8" s="58" t="s">
        <v>75</v>
      </c>
      <c r="C8" s="45">
        <v>1</v>
      </c>
      <c r="D8" s="45">
        <v>28</v>
      </c>
      <c r="E8" s="45">
        <v>28</v>
      </c>
      <c r="F8" s="45">
        <f>430.68+0.28</f>
        <v>430.96</v>
      </c>
      <c r="G8" s="45" t="s">
        <v>59</v>
      </c>
      <c r="H8" s="46">
        <v>42869</v>
      </c>
      <c r="I8" s="47">
        <v>0.72083333333333333</v>
      </c>
    </row>
    <row r="9" spans="1:9" ht="15.75" thickBot="1" x14ac:dyDescent="0.3">
      <c r="A9" s="49" t="s">
        <v>35</v>
      </c>
      <c r="B9" s="59" t="s">
        <v>76</v>
      </c>
      <c r="C9" s="49">
        <v>1</v>
      </c>
      <c r="D9" s="49">
        <v>6</v>
      </c>
      <c r="E9" s="49">
        <v>6</v>
      </c>
      <c r="F9" s="49">
        <f>427.63+0.06</f>
        <v>427.69</v>
      </c>
      <c r="G9" s="49" t="s">
        <v>59</v>
      </c>
      <c r="H9" s="50">
        <v>42869</v>
      </c>
      <c r="I9" s="51">
        <v>0.75763888888888886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6" sqref="A1:K6"/>
    </sheetView>
  </sheetViews>
  <sheetFormatPr defaultColWidth="9.42578125" defaultRowHeight="12.75" x14ac:dyDescent="0.2"/>
  <cols>
    <col min="1" max="1" width="7.5703125" style="32" customWidth="1"/>
    <col min="2" max="2" width="5.5703125" style="32" customWidth="1"/>
    <col min="3" max="3" width="8.140625" style="32" customWidth="1"/>
    <col min="4" max="4" width="9.140625" style="32" customWidth="1"/>
    <col min="5" max="5" width="8.5703125" style="32" customWidth="1"/>
    <col min="6" max="8" width="7.85546875" style="32" customWidth="1"/>
    <col min="9" max="9" width="17" style="32" customWidth="1"/>
    <col min="10" max="10" width="9.7109375" style="32" bestFit="1" customWidth="1"/>
    <col min="11" max="11" width="9.5703125" style="32" bestFit="1" customWidth="1"/>
    <col min="12" max="16384" width="9.42578125" style="32"/>
  </cols>
  <sheetData>
    <row r="1" spans="1:11" ht="45.75" thickBot="1" x14ac:dyDescent="0.3">
      <c r="A1" s="37" t="s">
        <v>29</v>
      </c>
      <c r="B1" s="38" t="s">
        <v>20</v>
      </c>
      <c r="C1" s="38" t="s">
        <v>21</v>
      </c>
      <c r="D1" s="38" t="s">
        <v>53</v>
      </c>
      <c r="E1" s="38" t="s">
        <v>54</v>
      </c>
      <c r="F1" s="38" t="s">
        <v>55</v>
      </c>
      <c r="G1" s="38" t="s">
        <v>67</v>
      </c>
      <c r="H1" s="38" t="s">
        <v>70</v>
      </c>
      <c r="I1" s="38" t="s">
        <v>56</v>
      </c>
      <c r="J1" s="38" t="s">
        <v>57</v>
      </c>
      <c r="K1" s="39" t="s">
        <v>58</v>
      </c>
    </row>
    <row r="2" spans="1:11" ht="15" x14ac:dyDescent="0.25">
      <c r="A2" s="40" t="s">
        <v>35</v>
      </c>
      <c r="B2" s="57" t="s">
        <v>71</v>
      </c>
      <c r="C2" s="41">
        <v>1</v>
      </c>
      <c r="D2" s="41">
        <v>5</v>
      </c>
      <c r="E2" s="41">
        <v>20</v>
      </c>
      <c r="F2" s="41">
        <v>15</v>
      </c>
      <c r="G2" s="54">
        <f>409.35+0.05</f>
        <v>409.40000000000003</v>
      </c>
      <c r="H2" s="54">
        <f>G2+(F2/100)</f>
        <v>409.55</v>
      </c>
      <c r="I2" s="41" t="s">
        <v>90</v>
      </c>
      <c r="J2" s="42">
        <v>42867</v>
      </c>
      <c r="K2" s="43">
        <v>0.57291666666666663</v>
      </c>
    </row>
    <row r="3" spans="1:11" ht="15" x14ac:dyDescent="0.25">
      <c r="A3" s="44" t="s">
        <v>35</v>
      </c>
      <c r="B3" s="58" t="s">
        <v>72</v>
      </c>
      <c r="C3" s="45">
        <v>2</v>
      </c>
      <c r="D3" s="45">
        <v>45</v>
      </c>
      <c r="E3" s="45">
        <v>60</v>
      </c>
      <c r="F3" s="45">
        <v>15</v>
      </c>
      <c r="G3" s="52">
        <f>412.84+0.45</f>
        <v>413.28999999999996</v>
      </c>
      <c r="H3" s="52">
        <f t="shared" ref="H3:H6" si="0">G3+(F3/100)</f>
        <v>413.43999999999994</v>
      </c>
      <c r="I3" s="45" t="s">
        <v>90</v>
      </c>
      <c r="J3" s="46">
        <v>42867</v>
      </c>
      <c r="K3" s="47">
        <v>0.88194444444444453</v>
      </c>
    </row>
    <row r="4" spans="1:11" ht="15" x14ac:dyDescent="0.25">
      <c r="A4" s="44" t="s">
        <v>35</v>
      </c>
      <c r="B4" s="58" t="s">
        <v>74</v>
      </c>
      <c r="C4" s="45">
        <v>4</v>
      </c>
      <c r="D4" s="45">
        <v>72</v>
      </c>
      <c r="E4" s="45">
        <v>81</v>
      </c>
      <c r="F4" s="45">
        <v>9</v>
      </c>
      <c r="G4" s="52">
        <f>426.78+0.72</f>
        <v>427.5</v>
      </c>
      <c r="H4" s="52">
        <f t="shared" si="0"/>
        <v>427.59</v>
      </c>
      <c r="I4" s="45" t="s">
        <v>90</v>
      </c>
      <c r="J4" s="46">
        <v>42869</v>
      </c>
      <c r="K4" s="47">
        <v>0.3611111111111111</v>
      </c>
    </row>
    <row r="5" spans="1:11" ht="15" x14ac:dyDescent="0.25">
      <c r="A5" s="44" t="s">
        <v>35</v>
      </c>
      <c r="B5" s="58" t="s">
        <v>75</v>
      </c>
      <c r="C5" s="45">
        <v>4</v>
      </c>
      <c r="D5" s="45">
        <v>25</v>
      </c>
      <c r="E5" s="45">
        <v>37</v>
      </c>
      <c r="F5" s="45">
        <v>12</v>
      </c>
      <c r="G5" s="52">
        <f>433.03+0.25</f>
        <v>433.28</v>
      </c>
      <c r="H5" s="52">
        <f t="shared" si="0"/>
        <v>433.4</v>
      </c>
      <c r="I5" s="45" t="s">
        <v>90</v>
      </c>
      <c r="J5" s="46">
        <v>42869</v>
      </c>
      <c r="K5" s="47">
        <v>0.65625</v>
      </c>
    </row>
    <row r="6" spans="1:11" ht="15.75" thickBot="1" x14ac:dyDescent="0.3">
      <c r="A6" s="48" t="s">
        <v>35</v>
      </c>
      <c r="B6" s="59" t="s">
        <v>75</v>
      </c>
      <c r="C6" s="49">
        <v>1</v>
      </c>
      <c r="D6" s="49">
        <v>31</v>
      </c>
      <c r="E6" s="49">
        <v>57</v>
      </c>
      <c r="F6" s="49">
        <v>26</v>
      </c>
      <c r="G6" s="53">
        <f>430.68+0.31</f>
        <v>430.99</v>
      </c>
      <c r="H6" s="53">
        <f t="shared" si="0"/>
        <v>431.25</v>
      </c>
      <c r="I6" s="49" t="s">
        <v>90</v>
      </c>
      <c r="J6" s="50">
        <v>42869</v>
      </c>
      <c r="K6" s="51">
        <v>0.72083333333333333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O7" sqref="A1:O7"/>
    </sheetView>
  </sheetViews>
  <sheetFormatPr defaultRowHeight="15" x14ac:dyDescent="0.25"/>
  <cols>
    <col min="1" max="1" width="5.42578125" customWidth="1"/>
    <col min="2" max="2" width="5.28515625" customWidth="1"/>
    <col min="3" max="3" width="7.7109375" customWidth="1"/>
    <col min="4" max="4" width="7.85546875" customWidth="1"/>
    <col min="5" max="5" width="8.140625" customWidth="1"/>
    <col min="6" max="6" width="7.85546875" customWidth="1"/>
    <col min="7" max="7" width="7.42578125" customWidth="1"/>
    <col min="8" max="8" width="7.7109375" customWidth="1"/>
    <col min="9" max="9" width="10.140625" customWidth="1"/>
    <col min="10" max="10" width="7.5703125" customWidth="1"/>
    <col min="11" max="11" width="9.42578125" customWidth="1"/>
    <col min="12" max="13" width="8.42578125" customWidth="1"/>
    <col min="14" max="14" width="7.5703125" customWidth="1"/>
    <col min="15" max="15" width="39" customWidth="1"/>
  </cols>
  <sheetData>
    <row r="1" spans="1:15" ht="45" x14ac:dyDescent="0.25">
      <c r="A1" s="85" t="s">
        <v>29</v>
      </c>
      <c r="B1" s="85" t="s">
        <v>20</v>
      </c>
      <c r="C1" s="85" t="s">
        <v>21</v>
      </c>
      <c r="D1" s="85" t="s">
        <v>53</v>
      </c>
      <c r="E1" s="85" t="s">
        <v>54</v>
      </c>
      <c r="F1" s="85" t="s">
        <v>55</v>
      </c>
      <c r="G1" s="85" t="s">
        <v>67</v>
      </c>
      <c r="H1" s="85" t="s">
        <v>70</v>
      </c>
      <c r="I1" s="85" t="s">
        <v>77</v>
      </c>
      <c r="J1" s="85" t="s">
        <v>79</v>
      </c>
      <c r="K1" s="85" t="s">
        <v>81</v>
      </c>
      <c r="L1" s="85" t="s">
        <v>82</v>
      </c>
      <c r="M1" s="85" t="s">
        <v>89</v>
      </c>
      <c r="N1" s="85" t="s">
        <v>80</v>
      </c>
      <c r="O1" s="85" t="s">
        <v>78</v>
      </c>
    </row>
    <row r="2" spans="1:15" ht="30" customHeight="1" x14ac:dyDescent="0.25">
      <c r="A2" s="60" t="s">
        <v>35</v>
      </c>
      <c r="B2" s="83" t="s">
        <v>71</v>
      </c>
      <c r="C2" s="60">
        <v>1</v>
      </c>
      <c r="D2" s="60">
        <v>5</v>
      </c>
      <c r="E2" s="60">
        <v>20</v>
      </c>
      <c r="F2" s="60">
        <v>15</v>
      </c>
      <c r="G2" s="84">
        <f>409.35+0.05</f>
        <v>409.40000000000003</v>
      </c>
      <c r="H2" s="84">
        <f>G2+(F2/100)</f>
        <v>409.55</v>
      </c>
      <c r="I2" s="12">
        <v>8</v>
      </c>
      <c r="J2" s="12">
        <v>8</v>
      </c>
      <c r="K2" s="87">
        <v>149.97560975609758</v>
      </c>
      <c r="L2" s="87">
        <v>148.00848545355296</v>
      </c>
      <c r="M2" s="86">
        <v>0.74646995363659885</v>
      </c>
      <c r="N2" s="86">
        <v>6.6737911471333984</v>
      </c>
      <c r="O2" s="88" t="s">
        <v>88</v>
      </c>
    </row>
    <row r="3" spans="1:15" x14ac:dyDescent="0.25">
      <c r="A3" s="60" t="s">
        <v>35</v>
      </c>
      <c r="B3" s="83" t="s">
        <v>72</v>
      </c>
      <c r="C3" s="60">
        <v>2</v>
      </c>
      <c r="D3" s="60">
        <v>45</v>
      </c>
      <c r="E3" s="60">
        <v>60</v>
      </c>
      <c r="F3" s="60">
        <v>15</v>
      </c>
      <c r="G3" s="84">
        <f>412.84+0.45</f>
        <v>413.28999999999996</v>
      </c>
      <c r="H3" s="84">
        <f t="shared" ref="H3:H6" si="0">G3+(F3/100)</f>
        <v>413.43999999999994</v>
      </c>
      <c r="I3" s="12">
        <v>1</v>
      </c>
      <c r="J3" s="12">
        <v>3</v>
      </c>
      <c r="K3" s="87" t="s">
        <v>6</v>
      </c>
      <c r="L3" s="87" t="s">
        <v>6</v>
      </c>
      <c r="M3" s="86" t="s">
        <v>6</v>
      </c>
      <c r="N3" s="86" t="s">
        <v>6</v>
      </c>
      <c r="O3" s="88" t="s">
        <v>87</v>
      </c>
    </row>
    <row r="4" spans="1:15" x14ac:dyDescent="0.25">
      <c r="A4" s="60" t="s">
        <v>35</v>
      </c>
      <c r="B4" s="83" t="s">
        <v>74</v>
      </c>
      <c r="C4" s="60">
        <v>4</v>
      </c>
      <c r="D4" s="60">
        <v>72</v>
      </c>
      <c r="E4" s="60">
        <v>81</v>
      </c>
      <c r="F4" s="60">
        <v>9</v>
      </c>
      <c r="G4" s="84">
        <f>426.78+0.72</f>
        <v>427.5</v>
      </c>
      <c r="H4" s="84">
        <f t="shared" si="0"/>
        <v>427.59</v>
      </c>
      <c r="I4" s="12">
        <v>2</v>
      </c>
      <c r="J4" s="12">
        <v>14</v>
      </c>
      <c r="K4" s="87" t="s">
        <v>6</v>
      </c>
      <c r="L4" s="87">
        <v>278.56524670642858</v>
      </c>
      <c r="M4" s="86">
        <v>0.48414846794197369</v>
      </c>
      <c r="N4" s="86">
        <v>5.4091008098302282</v>
      </c>
      <c r="O4" s="88" t="s">
        <v>86</v>
      </c>
    </row>
    <row r="5" spans="1:15" x14ac:dyDescent="0.25">
      <c r="A5" s="60" t="s">
        <v>35</v>
      </c>
      <c r="B5" s="83" t="s">
        <v>75</v>
      </c>
      <c r="C5" s="60">
        <v>4</v>
      </c>
      <c r="D5" s="60">
        <v>25</v>
      </c>
      <c r="E5" s="60">
        <v>37</v>
      </c>
      <c r="F5" s="60">
        <v>12</v>
      </c>
      <c r="G5" s="84">
        <f>433.03+0.25</f>
        <v>433.28</v>
      </c>
      <c r="H5" s="84">
        <f t="shared" si="0"/>
        <v>433.4</v>
      </c>
      <c r="I5" s="12">
        <v>4.5</v>
      </c>
      <c r="J5" s="12">
        <v>6</v>
      </c>
      <c r="K5" s="87">
        <v>343.77526132404182</v>
      </c>
      <c r="L5" s="87">
        <v>350.01558290158226</v>
      </c>
      <c r="M5" s="86">
        <v>2.2362580139022996</v>
      </c>
      <c r="N5" s="86">
        <v>9.1122353660614817</v>
      </c>
      <c r="O5" s="88" t="s">
        <v>85</v>
      </c>
    </row>
    <row r="6" spans="1:15" ht="42.75" customHeight="1" x14ac:dyDescent="0.25">
      <c r="A6" s="60" t="s">
        <v>35</v>
      </c>
      <c r="B6" s="83" t="s">
        <v>75</v>
      </c>
      <c r="C6" s="60">
        <v>1</v>
      </c>
      <c r="D6" s="60">
        <v>31</v>
      </c>
      <c r="E6" s="60">
        <v>57</v>
      </c>
      <c r="F6" s="60">
        <v>26</v>
      </c>
      <c r="G6" s="84">
        <f>430.68+0.31</f>
        <v>430.99</v>
      </c>
      <c r="H6" s="84">
        <f t="shared" si="0"/>
        <v>431.25</v>
      </c>
      <c r="I6" s="12">
        <v>11</v>
      </c>
      <c r="J6" s="12">
        <v>19</v>
      </c>
      <c r="K6" s="87">
        <v>161.01277584204416</v>
      </c>
      <c r="L6" s="87">
        <v>163.17143597026418</v>
      </c>
      <c r="M6" s="86">
        <v>0.2911194501666835</v>
      </c>
      <c r="N6" s="86">
        <v>5.3712106199642866</v>
      </c>
      <c r="O6" s="88" t="s">
        <v>84</v>
      </c>
    </row>
    <row r="7" spans="1:15" x14ac:dyDescent="0.25">
      <c r="A7" s="89" t="s">
        <v>35</v>
      </c>
      <c r="B7" s="90" t="s">
        <v>71</v>
      </c>
      <c r="C7" s="12" t="s">
        <v>6</v>
      </c>
      <c r="D7" s="12" t="s">
        <v>6</v>
      </c>
      <c r="E7" s="12" t="s">
        <v>6</v>
      </c>
      <c r="F7" s="12" t="s">
        <v>6</v>
      </c>
      <c r="G7" s="12" t="s">
        <v>6</v>
      </c>
      <c r="H7" s="12" t="s">
        <v>6</v>
      </c>
      <c r="I7" s="2">
        <v>50</v>
      </c>
      <c r="J7" s="12" t="s">
        <v>6</v>
      </c>
      <c r="K7" s="87">
        <v>474.27351916376307</v>
      </c>
      <c r="L7" s="87">
        <v>483.34892812139873</v>
      </c>
      <c r="M7" s="87" t="s">
        <v>6</v>
      </c>
      <c r="N7" s="86">
        <v>27.69105846366099</v>
      </c>
      <c r="O7" s="91" t="s">
        <v>83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5" sqref="A1:E5"/>
    </sheetView>
  </sheetViews>
  <sheetFormatPr defaultRowHeight="15" x14ac:dyDescent="0.25"/>
  <cols>
    <col min="3" max="3" width="12.28515625" customWidth="1"/>
    <col min="4" max="4" width="12.85546875" customWidth="1"/>
  </cols>
  <sheetData>
    <row r="1" spans="1:5" ht="30" x14ac:dyDescent="0.25">
      <c r="A1" s="85" t="s">
        <v>29</v>
      </c>
      <c r="B1" s="85" t="s">
        <v>20</v>
      </c>
      <c r="C1" s="85" t="s">
        <v>56</v>
      </c>
      <c r="D1" s="85" t="s">
        <v>57</v>
      </c>
      <c r="E1" s="85" t="s">
        <v>58</v>
      </c>
    </row>
    <row r="2" spans="1:5" x14ac:dyDescent="0.25">
      <c r="A2" s="12" t="s">
        <v>35</v>
      </c>
      <c r="B2" s="55" t="s">
        <v>71</v>
      </c>
      <c r="C2" s="12" t="s">
        <v>60</v>
      </c>
      <c r="D2" s="13">
        <v>42867</v>
      </c>
      <c r="E2" s="14">
        <v>0.35138888888888892</v>
      </c>
    </row>
    <row r="3" spans="1:5" x14ac:dyDescent="0.25">
      <c r="A3" s="12" t="s">
        <v>35</v>
      </c>
      <c r="B3" s="55" t="s">
        <v>66</v>
      </c>
      <c r="C3" s="12" t="s">
        <v>60</v>
      </c>
      <c r="D3" s="13">
        <v>42868</v>
      </c>
      <c r="E3" s="14">
        <v>0.30972222222222223</v>
      </c>
    </row>
    <row r="4" spans="1:5" x14ac:dyDescent="0.25">
      <c r="A4" s="12" t="s">
        <v>35</v>
      </c>
      <c r="B4" s="55" t="s">
        <v>76</v>
      </c>
      <c r="C4" s="12" t="s">
        <v>60</v>
      </c>
      <c r="D4" s="13">
        <v>42869</v>
      </c>
      <c r="E4" s="14">
        <v>0.39305555555555555</v>
      </c>
    </row>
    <row r="5" spans="1:5" x14ac:dyDescent="0.25">
      <c r="A5" s="12" t="s">
        <v>35</v>
      </c>
      <c r="B5" s="55" t="s">
        <v>66</v>
      </c>
      <c r="C5" s="12" t="s">
        <v>62</v>
      </c>
      <c r="D5" s="13">
        <v>42868</v>
      </c>
      <c r="E5" s="14">
        <v>0.89444444444444438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K6" sqref="A1:K6"/>
    </sheetView>
  </sheetViews>
  <sheetFormatPr defaultRowHeight="15" x14ac:dyDescent="0.25"/>
  <cols>
    <col min="1" max="1" width="6.140625" customWidth="1"/>
    <col min="2" max="2" width="5.140625" customWidth="1"/>
    <col min="3" max="3" width="8" customWidth="1"/>
    <col min="4" max="4" width="9.140625" customWidth="1"/>
    <col min="5" max="5" width="7.5703125" customWidth="1"/>
    <col min="6" max="8" width="7.7109375" customWidth="1"/>
    <col min="9" max="9" width="12.42578125" customWidth="1"/>
    <col min="10" max="10" width="9.85546875" customWidth="1"/>
    <col min="11" max="11" width="8.28515625" customWidth="1"/>
  </cols>
  <sheetData>
    <row r="1" spans="1:11" ht="45.75" thickBot="1" x14ac:dyDescent="0.3">
      <c r="A1" s="29" t="s">
        <v>29</v>
      </c>
      <c r="B1" s="30" t="s">
        <v>20</v>
      </c>
      <c r="C1" s="30" t="s">
        <v>21</v>
      </c>
      <c r="D1" s="30" t="s">
        <v>53</v>
      </c>
      <c r="E1" s="30" t="s">
        <v>54</v>
      </c>
      <c r="F1" s="30" t="s">
        <v>55</v>
      </c>
      <c r="G1" s="30" t="s">
        <v>67</v>
      </c>
      <c r="H1" s="30" t="s">
        <v>68</v>
      </c>
      <c r="I1" s="30" t="s">
        <v>56</v>
      </c>
      <c r="J1" s="30" t="s">
        <v>57</v>
      </c>
      <c r="K1" s="31" t="s">
        <v>58</v>
      </c>
    </row>
    <row r="2" spans="1:11" x14ac:dyDescent="0.25">
      <c r="A2" s="68" t="s">
        <v>35</v>
      </c>
      <c r="B2" s="69" t="s">
        <v>71</v>
      </c>
      <c r="C2" s="69">
        <v>1</v>
      </c>
      <c r="D2" s="69">
        <v>20</v>
      </c>
      <c r="E2" s="69">
        <v>35</v>
      </c>
      <c r="F2" s="69">
        <v>15</v>
      </c>
      <c r="G2" s="69">
        <f>409.35+0.2</f>
        <v>409.55</v>
      </c>
      <c r="H2" s="69">
        <f>G2+(F2/100)</f>
        <v>409.7</v>
      </c>
      <c r="I2" s="69" t="s">
        <v>61</v>
      </c>
      <c r="J2" s="70">
        <v>42867</v>
      </c>
      <c r="K2" s="71">
        <v>0.57291666666666663</v>
      </c>
    </row>
    <row r="3" spans="1:11" x14ac:dyDescent="0.25">
      <c r="A3" s="66" t="s">
        <v>35</v>
      </c>
      <c r="B3" s="60" t="s">
        <v>72</v>
      </c>
      <c r="C3" s="60">
        <v>2</v>
      </c>
      <c r="D3" s="60">
        <v>60</v>
      </c>
      <c r="E3" s="60">
        <v>75</v>
      </c>
      <c r="F3" s="60">
        <v>15</v>
      </c>
      <c r="G3" s="60">
        <f>412.84+0.6</f>
        <v>413.44</v>
      </c>
      <c r="H3" s="60">
        <f t="shared" ref="H3:H6" si="0">G3+(F3/100)</f>
        <v>413.59</v>
      </c>
      <c r="I3" s="60" t="s">
        <v>61</v>
      </c>
      <c r="J3" s="61">
        <v>42867</v>
      </c>
      <c r="K3" s="62">
        <v>0.88194444444444453</v>
      </c>
    </row>
    <row r="4" spans="1:11" x14ac:dyDescent="0.25">
      <c r="A4" s="66" t="s">
        <v>35</v>
      </c>
      <c r="B4" s="60" t="s">
        <v>74</v>
      </c>
      <c r="C4" s="60">
        <v>4</v>
      </c>
      <c r="D4" s="60">
        <v>62</v>
      </c>
      <c r="E4" s="60">
        <v>72</v>
      </c>
      <c r="F4" s="60">
        <v>10</v>
      </c>
      <c r="G4" s="60">
        <f>426.78+0.62</f>
        <v>427.4</v>
      </c>
      <c r="H4" s="60">
        <f t="shared" si="0"/>
        <v>427.5</v>
      </c>
      <c r="I4" s="60" t="s">
        <v>61</v>
      </c>
      <c r="J4" s="61">
        <v>42869</v>
      </c>
      <c r="K4" s="62">
        <v>0.3611111111111111</v>
      </c>
    </row>
    <row r="5" spans="1:11" x14ac:dyDescent="0.25">
      <c r="A5" s="66" t="s">
        <v>35</v>
      </c>
      <c r="B5" s="60" t="s">
        <v>75</v>
      </c>
      <c r="C5" s="60">
        <v>4</v>
      </c>
      <c r="D5" s="60">
        <v>9</v>
      </c>
      <c r="E5" s="60">
        <v>25</v>
      </c>
      <c r="F5" s="60">
        <v>16</v>
      </c>
      <c r="G5" s="60">
        <f>433.03+0.09</f>
        <v>433.11999999999995</v>
      </c>
      <c r="H5" s="60">
        <f t="shared" si="0"/>
        <v>433.28</v>
      </c>
      <c r="I5" s="60" t="s">
        <v>61</v>
      </c>
      <c r="J5" s="61">
        <v>42869</v>
      </c>
      <c r="K5" s="62">
        <v>0.65625</v>
      </c>
    </row>
    <row r="6" spans="1:11" ht="15.75" thickBot="1" x14ac:dyDescent="0.3">
      <c r="A6" s="67" t="s">
        <v>35</v>
      </c>
      <c r="B6" s="63" t="s">
        <v>75</v>
      </c>
      <c r="C6" s="63">
        <v>1</v>
      </c>
      <c r="D6" s="63">
        <v>31</v>
      </c>
      <c r="E6" s="63">
        <v>57</v>
      </c>
      <c r="F6" s="63">
        <v>26</v>
      </c>
      <c r="G6" s="63">
        <f>430.68+0.31</f>
        <v>430.99</v>
      </c>
      <c r="H6" s="63">
        <f t="shared" si="0"/>
        <v>431.25</v>
      </c>
      <c r="I6" s="63" t="s">
        <v>61</v>
      </c>
      <c r="J6" s="64">
        <v>42869</v>
      </c>
      <c r="K6" s="65">
        <v>0.72083333333333333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2513BE-E082-43D4-8C53-224E4DAFC251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7DDE3A-2D64-4061-89B8-88D692D03A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E15CC-B904-4562-89BF-2F19B7869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Gas analyses</vt:lpstr>
      <vt:lpstr>Gas samples</vt:lpstr>
      <vt:lpstr>Headspace</vt:lpstr>
      <vt:lpstr>PW</vt:lpstr>
      <vt:lpstr>PW-results</vt:lpstr>
      <vt:lpstr>Drill</vt:lpstr>
      <vt:lpstr>MBIO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Phillips</dc:creator>
  <cp:lastModifiedBy>Steve Phillips</cp:lastModifiedBy>
  <dcterms:created xsi:type="dcterms:W3CDTF">2017-06-30T17:15:29Z</dcterms:created>
  <dcterms:modified xsi:type="dcterms:W3CDTF">2017-12-19T23:08:52Z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