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240" yWindow="0" windowWidth="25365" windowHeight="14355" firstSheet="2" activeTab="2"/>
  </bookViews>
  <sheets>
    <sheet name="Sheet4" sheetId="4" r:id="rId1"/>
    <sheet name="Summary" sheetId="11" r:id="rId2"/>
    <sheet name="Nankai_Resed_50" sheetId="1" r:id="rId3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U3" i="1" l="1"/>
  <c r="G5" i="1"/>
  <c r="G6" i="1"/>
  <c r="M25" i="1"/>
  <c r="M26" i="1"/>
  <c r="AC25" i="1"/>
  <c r="M27" i="1"/>
  <c r="AC26" i="1"/>
  <c r="M28" i="1"/>
  <c r="AC27" i="1"/>
  <c r="M29" i="1"/>
  <c r="AC28" i="1"/>
  <c r="M30" i="1"/>
  <c r="AC29" i="1"/>
  <c r="M31" i="1"/>
  <c r="AC30" i="1"/>
  <c r="M32" i="1"/>
  <c r="AC31" i="1"/>
  <c r="M33" i="1"/>
  <c r="AC32" i="1"/>
  <c r="M34" i="1"/>
  <c r="AC33" i="1"/>
  <c r="M35" i="1"/>
  <c r="AC34" i="1"/>
  <c r="M36" i="1"/>
  <c r="AC35" i="1"/>
  <c r="M37" i="1"/>
  <c r="AC36" i="1"/>
  <c r="M38" i="1"/>
  <c r="AC37" i="1"/>
  <c r="M39" i="1"/>
  <c r="AC38" i="1"/>
  <c r="M40" i="1"/>
  <c r="AC39" i="1"/>
  <c r="M41" i="1"/>
  <c r="AC40" i="1"/>
  <c r="M42" i="1"/>
  <c r="AC41" i="1"/>
  <c r="M43" i="1"/>
  <c r="AC42" i="1"/>
  <c r="M44" i="1"/>
  <c r="AC43" i="1"/>
  <c r="M45" i="1"/>
  <c r="AC44" i="1"/>
  <c r="M46" i="1"/>
  <c r="AC45" i="1"/>
  <c r="M47" i="1"/>
  <c r="AC46" i="1"/>
  <c r="M48" i="1"/>
  <c r="AC47" i="1"/>
  <c r="M49" i="1"/>
  <c r="AC48" i="1"/>
  <c r="M50" i="1"/>
  <c r="AC49" i="1"/>
  <c r="M51" i="1"/>
  <c r="AC50" i="1"/>
  <c r="M52" i="1"/>
  <c r="AC51" i="1"/>
  <c r="M53" i="1"/>
  <c r="AC52" i="1"/>
  <c r="M54" i="1"/>
  <c r="AC53" i="1"/>
  <c r="M55" i="1"/>
  <c r="AC54" i="1"/>
  <c r="M56" i="1"/>
  <c r="AC55" i="1"/>
  <c r="M57" i="1"/>
  <c r="AC56" i="1"/>
  <c r="M58" i="1"/>
  <c r="AC57" i="1"/>
  <c r="M59" i="1"/>
  <c r="AC58" i="1"/>
  <c r="M60" i="1"/>
  <c r="AC59" i="1"/>
  <c r="M61" i="1"/>
  <c r="AC60" i="1"/>
  <c r="M62" i="1"/>
  <c r="AC61" i="1"/>
  <c r="M63" i="1"/>
  <c r="AC62" i="1"/>
  <c r="M64" i="1"/>
  <c r="AC63" i="1"/>
  <c r="M65" i="1"/>
  <c r="AC64" i="1"/>
  <c r="M66" i="1"/>
  <c r="AC65" i="1"/>
  <c r="M67" i="1"/>
  <c r="AC66" i="1"/>
  <c r="M68" i="1"/>
  <c r="AC67" i="1"/>
  <c r="M69" i="1"/>
  <c r="AC68" i="1"/>
  <c r="M70" i="1"/>
  <c r="AC69" i="1"/>
  <c r="M71" i="1"/>
  <c r="AC70" i="1"/>
  <c r="M72" i="1"/>
  <c r="AC71" i="1"/>
  <c r="M73" i="1"/>
  <c r="AC72" i="1"/>
  <c r="M74" i="1"/>
  <c r="AC73" i="1"/>
  <c r="M75" i="1"/>
  <c r="AC74" i="1"/>
  <c r="M76" i="1"/>
  <c r="AC75" i="1"/>
  <c r="M77" i="1"/>
  <c r="AC76" i="1"/>
  <c r="M78" i="1"/>
  <c r="AC77" i="1"/>
  <c r="M79" i="1"/>
  <c r="AC78" i="1"/>
  <c r="M80" i="1"/>
  <c r="AC79" i="1"/>
  <c r="M81" i="1"/>
  <c r="AC80" i="1"/>
  <c r="M82" i="1"/>
  <c r="AC81" i="1"/>
  <c r="M83" i="1"/>
  <c r="AC82" i="1"/>
  <c r="M84" i="1"/>
  <c r="AC83" i="1"/>
  <c r="M85" i="1"/>
  <c r="AC84" i="1"/>
  <c r="M86" i="1"/>
  <c r="AC85" i="1"/>
  <c r="M87" i="1"/>
  <c r="AC86" i="1"/>
  <c r="M88" i="1"/>
  <c r="AC87" i="1"/>
  <c r="M89" i="1"/>
  <c r="AC88" i="1"/>
  <c r="M90" i="1"/>
  <c r="AC89" i="1"/>
  <c r="M91" i="1"/>
  <c r="AC90" i="1"/>
  <c r="M92" i="1"/>
  <c r="AC91" i="1"/>
  <c r="M93" i="1"/>
  <c r="AC92" i="1"/>
  <c r="M94" i="1"/>
  <c r="AC93" i="1"/>
  <c r="M95" i="1"/>
  <c r="AC94" i="1"/>
  <c r="M96" i="1"/>
  <c r="AC95" i="1"/>
  <c r="M97" i="1"/>
  <c r="AC96" i="1"/>
  <c r="M98" i="1"/>
  <c r="AC97" i="1"/>
  <c r="M99" i="1"/>
  <c r="AC98" i="1"/>
  <c r="M100" i="1"/>
  <c r="AC99" i="1"/>
  <c r="M101" i="1"/>
  <c r="AC100" i="1"/>
  <c r="M102" i="1"/>
  <c r="AC101" i="1"/>
  <c r="M103" i="1"/>
  <c r="AC102" i="1"/>
  <c r="M104" i="1"/>
  <c r="AC103" i="1"/>
  <c r="M105" i="1"/>
  <c r="AC104" i="1"/>
  <c r="M106" i="1"/>
  <c r="AC105" i="1"/>
  <c r="M107" i="1"/>
  <c r="AC106" i="1"/>
  <c r="M108" i="1"/>
  <c r="AC107" i="1"/>
  <c r="M109" i="1"/>
  <c r="AC108" i="1"/>
  <c r="M110" i="1"/>
  <c r="AC109" i="1"/>
  <c r="M111" i="1"/>
  <c r="AC110" i="1"/>
  <c r="M112" i="1"/>
  <c r="AC111" i="1"/>
  <c r="M113" i="1"/>
  <c r="AC112" i="1"/>
  <c r="M114" i="1"/>
  <c r="AC113" i="1"/>
  <c r="M115" i="1"/>
  <c r="AC114" i="1"/>
  <c r="M116" i="1"/>
  <c r="AC115" i="1"/>
  <c r="M117" i="1"/>
  <c r="AC116" i="1"/>
  <c r="M118" i="1"/>
  <c r="AC117" i="1"/>
  <c r="M119" i="1"/>
  <c r="AC118" i="1"/>
  <c r="M120" i="1"/>
  <c r="AC119" i="1"/>
  <c r="M121" i="1"/>
  <c r="AC120" i="1"/>
  <c r="M122" i="1"/>
  <c r="AC121" i="1"/>
  <c r="M123" i="1"/>
  <c r="AC122" i="1"/>
  <c r="M124" i="1"/>
  <c r="AC123" i="1"/>
  <c r="M125" i="1"/>
  <c r="AC124" i="1"/>
  <c r="M126" i="1"/>
  <c r="AC125" i="1"/>
  <c r="M127" i="1"/>
  <c r="AC126" i="1"/>
  <c r="M128" i="1"/>
  <c r="AC127" i="1"/>
  <c r="M129" i="1"/>
  <c r="AC128" i="1"/>
  <c r="M130" i="1"/>
  <c r="AC129" i="1"/>
  <c r="M131" i="1"/>
  <c r="AC130" i="1"/>
  <c r="M132" i="1"/>
  <c r="AC131" i="1"/>
  <c r="M133" i="1"/>
  <c r="AC132" i="1"/>
  <c r="AC133" i="1"/>
  <c r="M16" i="1"/>
  <c r="M17" i="1"/>
  <c r="AC16" i="1"/>
  <c r="M18" i="1"/>
  <c r="AC17" i="1"/>
  <c r="M19" i="1"/>
  <c r="AC18" i="1"/>
  <c r="M20" i="1"/>
  <c r="AC19" i="1"/>
  <c r="M21" i="1"/>
  <c r="AC20" i="1"/>
  <c r="M22" i="1"/>
  <c r="AC21" i="1"/>
  <c r="M23" i="1"/>
  <c r="AC22" i="1"/>
  <c r="M24" i="1"/>
  <c r="AC23" i="1"/>
  <c r="AC24" i="1"/>
  <c r="M15" i="1"/>
  <c r="AC15" i="1"/>
  <c r="G7" i="1"/>
  <c r="H34" i="1"/>
  <c r="H33" i="1"/>
  <c r="G34" i="1"/>
  <c r="X21" i="1"/>
  <c r="E17" i="1"/>
  <c r="L17" i="1"/>
  <c r="H16" i="1"/>
  <c r="H15" i="1"/>
  <c r="G16" i="1"/>
  <c r="F15" i="1"/>
  <c r="K1" i="1"/>
  <c r="L10" i="1"/>
  <c r="M10" i="1"/>
  <c r="N10" i="1"/>
  <c r="L11" i="1"/>
  <c r="E15" i="1"/>
  <c r="L15" i="1"/>
  <c r="W15" i="1"/>
  <c r="E16" i="1"/>
  <c r="F16" i="1"/>
  <c r="L16" i="1"/>
  <c r="P17" i="1"/>
  <c r="W16" i="1"/>
  <c r="F17" i="1"/>
  <c r="H17" i="1"/>
  <c r="N17" i="1"/>
  <c r="W17" i="1"/>
  <c r="X17" i="1"/>
  <c r="E18" i="1"/>
  <c r="F18" i="1"/>
  <c r="H18" i="1"/>
  <c r="G18" i="1"/>
  <c r="L18" i="1"/>
  <c r="P18" i="1"/>
  <c r="W18" i="1"/>
  <c r="E19" i="1"/>
  <c r="F19" i="1"/>
  <c r="H19" i="1"/>
  <c r="G19" i="1"/>
  <c r="L19" i="1"/>
  <c r="W19" i="1"/>
  <c r="X19" i="1"/>
  <c r="E20" i="1"/>
  <c r="F20" i="1"/>
  <c r="H20" i="1"/>
  <c r="G20" i="1"/>
  <c r="L20" i="1"/>
  <c r="W20" i="1"/>
  <c r="E21" i="1"/>
  <c r="F21" i="1"/>
  <c r="H21" i="1"/>
  <c r="L21" i="1"/>
  <c r="W21" i="1"/>
  <c r="E22" i="1"/>
  <c r="F22" i="1"/>
  <c r="H22" i="1"/>
  <c r="G22" i="1"/>
  <c r="L22" i="1"/>
  <c r="P22" i="1"/>
  <c r="E23" i="1"/>
  <c r="F23" i="1"/>
  <c r="H23" i="1"/>
  <c r="G23" i="1"/>
  <c r="L23" i="1"/>
  <c r="K11" i="1"/>
  <c r="P23" i="1"/>
  <c r="E24" i="1"/>
  <c r="F24" i="1"/>
  <c r="H24" i="1"/>
  <c r="G24" i="1"/>
  <c r="L24" i="1"/>
  <c r="P24" i="1"/>
  <c r="E25" i="1"/>
  <c r="F25" i="1"/>
  <c r="H25" i="1"/>
  <c r="G25" i="1"/>
  <c r="L25" i="1"/>
  <c r="P25" i="1"/>
  <c r="E26" i="1"/>
  <c r="F26" i="1"/>
  <c r="H26" i="1"/>
  <c r="G26" i="1"/>
  <c r="L26" i="1"/>
  <c r="P26" i="1"/>
  <c r="E27" i="1"/>
  <c r="F27" i="1"/>
  <c r="H27" i="1"/>
  <c r="G27" i="1"/>
  <c r="L27" i="1"/>
  <c r="P27" i="1"/>
  <c r="E28" i="1"/>
  <c r="F28" i="1"/>
  <c r="H28" i="1"/>
  <c r="G28" i="1"/>
  <c r="L28" i="1"/>
  <c r="P28" i="1"/>
  <c r="E29" i="1"/>
  <c r="F29" i="1"/>
  <c r="H29" i="1"/>
  <c r="G29" i="1"/>
  <c r="L29" i="1"/>
  <c r="P29" i="1"/>
  <c r="E30" i="1"/>
  <c r="F30" i="1"/>
  <c r="H30" i="1"/>
  <c r="G30" i="1"/>
  <c r="L30" i="1"/>
  <c r="P30" i="1"/>
  <c r="E31" i="1"/>
  <c r="F31" i="1"/>
  <c r="H31" i="1"/>
  <c r="G31" i="1"/>
  <c r="L31" i="1"/>
  <c r="P31" i="1"/>
  <c r="E32" i="1"/>
  <c r="F32" i="1"/>
  <c r="H32" i="1"/>
  <c r="G32" i="1"/>
  <c r="L32" i="1"/>
  <c r="P32" i="1"/>
  <c r="E33" i="1"/>
  <c r="F33" i="1"/>
  <c r="G33" i="1"/>
  <c r="L33" i="1"/>
  <c r="P33" i="1"/>
  <c r="E34" i="1"/>
  <c r="F34" i="1"/>
  <c r="L34" i="1"/>
  <c r="P34" i="1"/>
  <c r="E35" i="1"/>
  <c r="F35" i="1"/>
  <c r="H35" i="1"/>
  <c r="G35" i="1"/>
  <c r="L35" i="1"/>
  <c r="P35" i="1"/>
  <c r="E36" i="1"/>
  <c r="F36" i="1"/>
  <c r="H36" i="1"/>
  <c r="G36" i="1"/>
  <c r="L36" i="1"/>
  <c r="P36" i="1"/>
  <c r="E37" i="1"/>
  <c r="F37" i="1"/>
  <c r="H37" i="1"/>
  <c r="G37" i="1"/>
  <c r="L37" i="1"/>
  <c r="P37" i="1"/>
  <c r="E38" i="1"/>
  <c r="F38" i="1"/>
  <c r="H38" i="1"/>
  <c r="G38" i="1"/>
  <c r="L38" i="1"/>
  <c r="P38" i="1"/>
  <c r="E39" i="1"/>
  <c r="F39" i="1"/>
  <c r="H39" i="1"/>
  <c r="G39" i="1"/>
  <c r="L39" i="1"/>
  <c r="P39" i="1"/>
  <c r="E40" i="1"/>
  <c r="F40" i="1"/>
  <c r="H40" i="1"/>
  <c r="G40" i="1"/>
  <c r="L40" i="1"/>
  <c r="P40" i="1"/>
  <c r="E41" i="1"/>
  <c r="F41" i="1"/>
  <c r="H41" i="1"/>
  <c r="G41" i="1"/>
  <c r="L41" i="1"/>
  <c r="P41" i="1"/>
  <c r="E42" i="1"/>
  <c r="F42" i="1"/>
  <c r="H42" i="1"/>
  <c r="G42" i="1"/>
  <c r="L42" i="1"/>
  <c r="P42" i="1"/>
  <c r="E43" i="1"/>
  <c r="F43" i="1"/>
  <c r="H43" i="1"/>
  <c r="G43" i="1"/>
  <c r="L43" i="1"/>
  <c r="P43" i="1"/>
  <c r="E44" i="1"/>
  <c r="F44" i="1"/>
  <c r="H44" i="1"/>
  <c r="G44" i="1"/>
  <c r="L44" i="1"/>
  <c r="E45" i="1"/>
  <c r="F45" i="1"/>
  <c r="H45" i="1"/>
  <c r="G45" i="1"/>
  <c r="L45" i="1"/>
  <c r="P45" i="1"/>
  <c r="E46" i="1"/>
  <c r="F46" i="1"/>
  <c r="H46" i="1"/>
  <c r="G46" i="1"/>
  <c r="L46" i="1"/>
  <c r="P46" i="1"/>
  <c r="E47" i="1"/>
  <c r="F47" i="1"/>
  <c r="H47" i="1"/>
  <c r="G47" i="1"/>
  <c r="L47" i="1"/>
  <c r="P47" i="1"/>
  <c r="E48" i="1"/>
  <c r="F48" i="1"/>
  <c r="H48" i="1"/>
  <c r="G48" i="1"/>
  <c r="L48" i="1"/>
  <c r="N48" i="1"/>
  <c r="P48" i="1"/>
  <c r="E49" i="1"/>
  <c r="F49" i="1"/>
  <c r="H49" i="1"/>
  <c r="G49" i="1"/>
  <c r="L49" i="1"/>
  <c r="P49" i="1"/>
  <c r="E50" i="1"/>
  <c r="F50" i="1"/>
  <c r="H50" i="1"/>
  <c r="G50" i="1"/>
  <c r="L50" i="1"/>
  <c r="P50" i="1"/>
  <c r="E51" i="1"/>
  <c r="F51" i="1"/>
  <c r="H51" i="1"/>
  <c r="G51" i="1"/>
  <c r="L51" i="1"/>
  <c r="P51" i="1"/>
  <c r="E52" i="1"/>
  <c r="F52" i="1"/>
  <c r="H52" i="1"/>
  <c r="G52" i="1"/>
  <c r="L52" i="1"/>
  <c r="P52" i="1"/>
  <c r="E53" i="1"/>
  <c r="F53" i="1"/>
  <c r="H53" i="1"/>
  <c r="G53" i="1"/>
  <c r="L53" i="1"/>
  <c r="P53" i="1"/>
  <c r="E54" i="1"/>
  <c r="F54" i="1"/>
  <c r="H54" i="1"/>
  <c r="G54" i="1"/>
  <c r="L54" i="1"/>
  <c r="P54" i="1"/>
  <c r="E55" i="1"/>
  <c r="F55" i="1"/>
  <c r="H55" i="1"/>
  <c r="G55" i="1"/>
  <c r="L55" i="1"/>
  <c r="P55" i="1"/>
  <c r="E56" i="1"/>
  <c r="F56" i="1"/>
  <c r="H56" i="1"/>
  <c r="G56" i="1"/>
  <c r="L56" i="1"/>
  <c r="P56" i="1"/>
  <c r="E57" i="1"/>
  <c r="F57" i="1"/>
  <c r="H57" i="1"/>
  <c r="G57" i="1"/>
  <c r="L57" i="1"/>
  <c r="P57" i="1"/>
  <c r="E58" i="1"/>
  <c r="F58" i="1"/>
  <c r="H58" i="1"/>
  <c r="G58" i="1"/>
  <c r="L58" i="1"/>
  <c r="P58" i="1"/>
  <c r="E59" i="1"/>
  <c r="F59" i="1"/>
  <c r="H59" i="1"/>
  <c r="G59" i="1"/>
  <c r="L59" i="1"/>
  <c r="P59" i="1"/>
  <c r="E60" i="1"/>
  <c r="F60" i="1"/>
  <c r="H60" i="1"/>
  <c r="G60" i="1"/>
  <c r="L60" i="1"/>
  <c r="P60" i="1"/>
  <c r="E61" i="1"/>
  <c r="F61" i="1"/>
  <c r="H61" i="1"/>
  <c r="G61" i="1"/>
  <c r="L61" i="1"/>
  <c r="P61" i="1"/>
  <c r="N61" i="1"/>
  <c r="E62" i="1"/>
  <c r="F62" i="1"/>
  <c r="H62" i="1"/>
  <c r="G62" i="1"/>
  <c r="L62" i="1"/>
  <c r="P62" i="1"/>
  <c r="E63" i="1"/>
  <c r="F63" i="1"/>
  <c r="H63" i="1"/>
  <c r="G63" i="1"/>
  <c r="L63" i="1"/>
  <c r="P63" i="1"/>
  <c r="E64" i="1"/>
  <c r="F64" i="1"/>
  <c r="H64" i="1"/>
  <c r="G64" i="1"/>
  <c r="L64" i="1"/>
  <c r="N64" i="1"/>
  <c r="P64" i="1"/>
  <c r="E65" i="1"/>
  <c r="F65" i="1"/>
  <c r="H65" i="1"/>
  <c r="G65" i="1"/>
  <c r="L65" i="1"/>
  <c r="P65" i="1"/>
  <c r="E66" i="1"/>
  <c r="F66" i="1"/>
  <c r="H66" i="1"/>
  <c r="G66" i="1"/>
  <c r="L66" i="1"/>
  <c r="P66" i="1"/>
  <c r="E67" i="1"/>
  <c r="F67" i="1"/>
  <c r="H67" i="1"/>
  <c r="G67" i="1"/>
  <c r="L67" i="1"/>
  <c r="P67" i="1"/>
  <c r="E68" i="1"/>
  <c r="F68" i="1"/>
  <c r="H68" i="1"/>
  <c r="G68" i="1"/>
  <c r="L68" i="1"/>
  <c r="N68" i="1"/>
  <c r="P68" i="1"/>
  <c r="E69" i="1"/>
  <c r="F69" i="1"/>
  <c r="H69" i="1"/>
  <c r="G69" i="1"/>
  <c r="L69" i="1"/>
  <c r="P69" i="1"/>
  <c r="E70" i="1"/>
  <c r="F70" i="1"/>
  <c r="H70" i="1"/>
  <c r="G70" i="1"/>
  <c r="L70" i="1"/>
  <c r="E71" i="1"/>
  <c r="F71" i="1"/>
  <c r="H71" i="1"/>
  <c r="G71" i="1"/>
  <c r="L71" i="1"/>
  <c r="P71" i="1"/>
  <c r="E72" i="1"/>
  <c r="F72" i="1"/>
  <c r="H72" i="1"/>
  <c r="G72" i="1"/>
  <c r="L72" i="1"/>
  <c r="N72" i="1"/>
  <c r="P72" i="1"/>
  <c r="E73" i="1"/>
  <c r="F73" i="1"/>
  <c r="H73" i="1"/>
  <c r="G73" i="1"/>
  <c r="L73" i="1"/>
  <c r="P73" i="1"/>
  <c r="E74" i="1"/>
  <c r="F74" i="1"/>
  <c r="H74" i="1"/>
  <c r="G74" i="1"/>
  <c r="L74" i="1"/>
  <c r="E75" i="1"/>
  <c r="F75" i="1"/>
  <c r="H75" i="1"/>
  <c r="G75" i="1"/>
  <c r="L75" i="1"/>
  <c r="P75" i="1"/>
  <c r="E76" i="1"/>
  <c r="F76" i="1"/>
  <c r="H76" i="1"/>
  <c r="G76" i="1"/>
  <c r="L76" i="1"/>
  <c r="N76" i="1"/>
  <c r="P76" i="1"/>
  <c r="E77" i="1"/>
  <c r="F77" i="1"/>
  <c r="H77" i="1"/>
  <c r="G77" i="1"/>
  <c r="L77" i="1"/>
  <c r="P77" i="1"/>
  <c r="E78" i="1"/>
  <c r="F78" i="1"/>
  <c r="H78" i="1"/>
  <c r="G78" i="1"/>
  <c r="L78" i="1"/>
  <c r="E79" i="1"/>
  <c r="F79" i="1"/>
  <c r="H79" i="1"/>
  <c r="G79" i="1"/>
  <c r="L79" i="1"/>
  <c r="P79" i="1"/>
  <c r="E80" i="1"/>
  <c r="F80" i="1"/>
  <c r="H80" i="1"/>
  <c r="G80" i="1"/>
  <c r="L80" i="1"/>
  <c r="N80" i="1"/>
  <c r="P80" i="1"/>
  <c r="E81" i="1"/>
  <c r="F81" i="1"/>
  <c r="H81" i="1"/>
  <c r="G81" i="1"/>
  <c r="L81" i="1"/>
  <c r="P81" i="1"/>
  <c r="E82" i="1"/>
  <c r="F82" i="1"/>
  <c r="H82" i="1"/>
  <c r="G82" i="1"/>
  <c r="L82" i="1"/>
  <c r="P82" i="1"/>
  <c r="E83" i="1"/>
  <c r="F83" i="1"/>
  <c r="H83" i="1"/>
  <c r="G83" i="1"/>
  <c r="L83" i="1"/>
  <c r="P83" i="1"/>
  <c r="E84" i="1"/>
  <c r="F84" i="1"/>
  <c r="H84" i="1"/>
  <c r="G84" i="1"/>
  <c r="L84" i="1"/>
  <c r="P84" i="1"/>
  <c r="N84" i="1"/>
  <c r="E85" i="1"/>
  <c r="F85" i="1"/>
  <c r="H85" i="1"/>
  <c r="G85" i="1"/>
  <c r="L85" i="1"/>
  <c r="P85" i="1"/>
  <c r="E86" i="1"/>
  <c r="F86" i="1"/>
  <c r="H86" i="1"/>
  <c r="G86" i="1"/>
  <c r="L86" i="1"/>
  <c r="P86" i="1"/>
  <c r="E87" i="1"/>
  <c r="F87" i="1"/>
  <c r="H87" i="1"/>
  <c r="G87" i="1"/>
  <c r="L87" i="1"/>
  <c r="N87" i="1"/>
  <c r="P87" i="1"/>
  <c r="E88" i="1"/>
  <c r="F88" i="1"/>
  <c r="H88" i="1"/>
  <c r="G88" i="1"/>
  <c r="L88" i="1"/>
  <c r="P88" i="1"/>
  <c r="E89" i="1"/>
  <c r="F89" i="1"/>
  <c r="H89" i="1"/>
  <c r="G89" i="1"/>
  <c r="L89" i="1"/>
  <c r="P89" i="1"/>
  <c r="E90" i="1"/>
  <c r="F90" i="1"/>
  <c r="H90" i="1"/>
  <c r="G90" i="1"/>
  <c r="L90" i="1"/>
  <c r="P90" i="1"/>
  <c r="E91" i="1"/>
  <c r="F91" i="1"/>
  <c r="H91" i="1"/>
  <c r="G91" i="1"/>
  <c r="L91" i="1"/>
  <c r="P91" i="1"/>
  <c r="E92" i="1"/>
  <c r="F92" i="1"/>
  <c r="H92" i="1"/>
  <c r="G92" i="1"/>
  <c r="L92" i="1"/>
  <c r="P92" i="1"/>
  <c r="N92" i="1"/>
  <c r="E93" i="1"/>
  <c r="F93" i="1"/>
  <c r="H93" i="1"/>
  <c r="G93" i="1"/>
  <c r="L93" i="1"/>
  <c r="P93" i="1"/>
  <c r="E94" i="1"/>
  <c r="F94" i="1"/>
  <c r="H94" i="1"/>
  <c r="G94" i="1"/>
  <c r="L94" i="1"/>
  <c r="P94" i="1"/>
  <c r="E95" i="1"/>
  <c r="F95" i="1"/>
  <c r="H95" i="1"/>
  <c r="G95" i="1"/>
  <c r="L95" i="1"/>
  <c r="N95" i="1"/>
  <c r="P95" i="1"/>
  <c r="E96" i="1"/>
  <c r="F96" i="1"/>
  <c r="H96" i="1"/>
  <c r="G96" i="1"/>
  <c r="L96" i="1"/>
  <c r="P96" i="1"/>
  <c r="E97" i="1"/>
  <c r="F97" i="1"/>
  <c r="H97" i="1"/>
  <c r="G97" i="1"/>
  <c r="L97" i="1"/>
  <c r="P97" i="1"/>
  <c r="E98" i="1"/>
  <c r="F98" i="1"/>
  <c r="H98" i="1"/>
  <c r="G98" i="1"/>
  <c r="L98" i="1"/>
  <c r="P98" i="1"/>
  <c r="E99" i="1"/>
  <c r="F99" i="1"/>
  <c r="H99" i="1"/>
  <c r="G99" i="1"/>
  <c r="L99" i="1"/>
  <c r="P99" i="1"/>
  <c r="E100" i="1"/>
  <c r="F100" i="1"/>
  <c r="H100" i="1"/>
  <c r="G100" i="1"/>
  <c r="L100" i="1"/>
  <c r="P100" i="1"/>
  <c r="N100" i="1"/>
  <c r="E101" i="1"/>
  <c r="F101" i="1"/>
  <c r="H101" i="1"/>
  <c r="G101" i="1"/>
  <c r="L101" i="1"/>
  <c r="P101" i="1"/>
  <c r="E102" i="1"/>
  <c r="F102" i="1"/>
  <c r="H102" i="1"/>
  <c r="G102" i="1"/>
  <c r="L102" i="1"/>
  <c r="P102" i="1"/>
  <c r="E103" i="1"/>
  <c r="F103" i="1"/>
  <c r="H103" i="1"/>
  <c r="G103" i="1"/>
  <c r="L103" i="1"/>
  <c r="N103" i="1"/>
  <c r="P103" i="1"/>
  <c r="E104" i="1"/>
  <c r="F104" i="1"/>
  <c r="H104" i="1"/>
  <c r="G104" i="1"/>
  <c r="L104" i="1"/>
  <c r="P104" i="1"/>
  <c r="E105" i="1"/>
  <c r="F105" i="1"/>
  <c r="H105" i="1"/>
  <c r="G105" i="1"/>
  <c r="L105" i="1"/>
  <c r="P105" i="1"/>
  <c r="E106" i="1"/>
  <c r="F106" i="1"/>
  <c r="H106" i="1"/>
  <c r="G106" i="1"/>
  <c r="L106" i="1"/>
  <c r="P106" i="1"/>
  <c r="E107" i="1"/>
  <c r="F107" i="1"/>
  <c r="H107" i="1"/>
  <c r="G107" i="1"/>
  <c r="L107" i="1"/>
  <c r="P107" i="1"/>
  <c r="E108" i="1"/>
  <c r="F108" i="1"/>
  <c r="H108" i="1"/>
  <c r="G108" i="1"/>
  <c r="L108" i="1"/>
  <c r="P108" i="1"/>
  <c r="N108" i="1"/>
  <c r="E109" i="1"/>
  <c r="F109" i="1"/>
  <c r="H109" i="1"/>
  <c r="G109" i="1"/>
  <c r="L109" i="1"/>
  <c r="P109" i="1"/>
  <c r="E110" i="1"/>
  <c r="F110" i="1"/>
  <c r="H110" i="1"/>
  <c r="G110" i="1"/>
  <c r="L110" i="1"/>
  <c r="P110" i="1"/>
  <c r="E111" i="1"/>
  <c r="F111" i="1"/>
  <c r="H111" i="1"/>
  <c r="G111" i="1"/>
  <c r="L111" i="1"/>
  <c r="N111" i="1"/>
  <c r="P111" i="1"/>
  <c r="E112" i="1"/>
  <c r="F112" i="1"/>
  <c r="H112" i="1"/>
  <c r="G112" i="1"/>
  <c r="L112" i="1"/>
  <c r="P112" i="1"/>
  <c r="E113" i="1"/>
  <c r="F113" i="1"/>
  <c r="H113" i="1"/>
  <c r="G113" i="1"/>
  <c r="L113" i="1"/>
  <c r="P113" i="1"/>
  <c r="E114" i="1"/>
  <c r="F114" i="1"/>
  <c r="H114" i="1"/>
  <c r="G114" i="1"/>
  <c r="L114" i="1"/>
  <c r="P114" i="1"/>
  <c r="E115" i="1"/>
  <c r="F115" i="1"/>
  <c r="H115" i="1"/>
  <c r="G115" i="1"/>
  <c r="L115" i="1"/>
  <c r="P115" i="1"/>
  <c r="E116" i="1"/>
  <c r="F116" i="1"/>
  <c r="H116" i="1"/>
  <c r="G116" i="1"/>
  <c r="L116" i="1"/>
  <c r="P116" i="1"/>
  <c r="N116" i="1"/>
  <c r="E117" i="1"/>
  <c r="F117" i="1"/>
  <c r="H117" i="1"/>
  <c r="G117" i="1"/>
  <c r="L117" i="1"/>
  <c r="P117" i="1"/>
  <c r="E118" i="1"/>
  <c r="F118" i="1"/>
  <c r="H118" i="1"/>
  <c r="G118" i="1"/>
  <c r="L118" i="1"/>
  <c r="P118" i="1"/>
  <c r="E119" i="1"/>
  <c r="F119" i="1"/>
  <c r="H119" i="1"/>
  <c r="G119" i="1"/>
  <c r="L119" i="1"/>
  <c r="N119" i="1"/>
  <c r="P119" i="1"/>
  <c r="E120" i="1"/>
  <c r="F120" i="1"/>
  <c r="H120" i="1"/>
  <c r="G120" i="1"/>
  <c r="L120" i="1"/>
  <c r="P120" i="1"/>
  <c r="E121" i="1"/>
  <c r="F121" i="1"/>
  <c r="H121" i="1"/>
  <c r="G121" i="1"/>
  <c r="L121" i="1"/>
  <c r="N121" i="1"/>
  <c r="P121" i="1"/>
  <c r="E122" i="1"/>
  <c r="F122" i="1"/>
  <c r="H122" i="1"/>
  <c r="G122" i="1"/>
  <c r="L122" i="1"/>
  <c r="P122" i="1"/>
  <c r="N122" i="1"/>
  <c r="Q122" i="1"/>
  <c r="E123" i="1"/>
  <c r="F123" i="1"/>
  <c r="H123" i="1"/>
  <c r="G123" i="1"/>
  <c r="L123" i="1"/>
  <c r="P123" i="1"/>
  <c r="E124" i="1"/>
  <c r="F124" i="1"/>
  <c r="H124" i="1"/>
  <c r="G124" i="1"/>
  <c r="L124" i="1"/>
  <c r="P124" i="1"/>
  <c r="E125" i="1"/>
  <c r="F125" i="1"/>
  <c r="H125" i="1"/>
  <c r="G125" i="1"/>
  <c r="L125" i="1"/>
  <c r="E126" i="1"/>
  <c r="F126" i="1"/>
  <c r="H126" i="1"/>
  <c r="G126" i="1"/>
  <c r="L126" i="1"/>
  <c r="P126" i="1"/>
  <c r="N126" i="1"/>
  <c r="E127" i="1"/>
  <c r="F127" i="1"/>
  <c r="H127" i="1"/>
  <c r="G127" i="1"/>
  <c r="L127" i="1"/>
  <c r="P127" i="1"/>
  <c r="E128" i="1"/>
  <c r="F128" i="1"/>
  <c r="H128" i="1"/>
  <c r="G128" i="1"/>
  <c r="L128" i="1"/>
  <c r="P128" i="1"/>
  <c r="E129" i="1"/>
  <c r="F129" i="1"/>
  <c r="H129" i="1"/>
  <c r="G129" i="1"/>
  <c r="L129" i="1"/>
  <c r="E130" i="1"/>
  <c r="F130" i="1"/>
  <c r="H130" i="1"/>
  <c r="G130" i="1"/>
  <c r="L130" i="1"/>
  <c r="P130" i="1"/>
  <c r="N130" i="1"/>
  <c r="E131" i="1"/>
  <c r="F131" i="1"/>
  <c r="H131" i="1"/>
  <c r="G131" i="1"/>
  <c r="L131" i="1"/>
  <c r="P131" i="1"/>
  <c r="E132" i="1"/>
  <c r="F132" i="1"/>
  <c r="H132" i="1"/>
  <c r="G132" i="1"/>
  <c r="L132" i="1"/>
  <c r="P132" i="1"/>
  <c r="E133" i="1"/>
  <c r="F133" i="1"/>
  <c r="H133" i="1"/>
  <c r="G133" i="1"/>
  <c r="L133" i="1"/>
  <c r="P133" i="1"/>
  <c r="P129" i="1"/>
  <c r="P125" i="1"/>
  <c r="P78" i="1"/>
  <c r="P74" i="1"/>
  <c r="P70" i="1"/>
  <c r="P44" i="1"/>
  <c r="X20" i="1"/>
  <c r="P21" i="1"/>
  <c r="X16" i="1"/>
  <c r="G21" i="1"/>
  <c r="P20" i="1"/>
  <c r="X18" i="1"/>
  <c r="P19" i="1"/>
  <c r="G17" i="1"/>
  <c r="P16" i="1"/>
  <c r="N16" i="1"/>
  <c r="N22" i="1"/>
  <c r="N23" i="1"/>
  <c r="N21" i="1"/>
  <c r="Q22" i="1"/>
  <c r="Q17" i="1"/>
  <c r="Q23" i="1"/>
  <c r="N120" i="1"/>
  <c r="Q121" i="1"/>
  <c r="N79" i="1"/>
  <c r="Q80" i="1"/>
  <c r="N71" i="1"/>
  <c r="Q72" i="1"/>
  <c r="N19" i="1"/>
  <c r="N24" i="1"/>
  <c r="Q24" i="1"/>
  <c r="N26" i="1"/>
  <c r="N28" i="1"/>
  <c r="N27" i="1"/>
  <c r="Q28" i="1"/>
  <c r="N30" i="1"/>
  <c r="N31" i="1"/>
  <c r="Q31" i="1"/>
  <c r="N32" i="1"/>
  <c r="N35" i="1"/>
  <c r="N34" i="1"/>
  <c r="Q35" i="1"/>
  <c r="N36" i="1"/>
  <c r="N37" i="1"/>
  <c r="Q37" i="1"/>
  <c r="N38" i="1"/>
  <c r="N43" i="1"/>
  <c r="N39" i="1"/>
  <c r="Q39" i="1"/>
  <c r="N40" i="1"/>
  <c r="N41" i="1"/>
  <c r="Q41" i="1"/>
  <c r="N44" i="1"/>
  <c r="N47" i="1"/>
  <c r="N46" i="1"/>
  <c r="Q47" i="1"/>
  <c r="N50" i="1"/>
  <c r="N51" i="1"/>
  <c r="Q51" i="1"/>
  <c r="N54" i="1"/>
  <c r="N55" i="1"/>
  <c r="Q55" i="1"/>
  <c r="N58" i="1"/>
  <c r="N59" i="1"/>
  <c r="Q59" i="1"/>
  <c r="N62" i="1"/>
  <c r="Q62" i="1"/>
  <c r="N63" i="1"/>
  <c r="Q63" i="1"/>
  <c r="N33" i="1"/>
  <c r="Q33" i="1"/>
  <c r="N42" i="1"/>
  <c r="Q42" i="1"/>
  <c r="N49" i="1"/>
  <c r="Q49" i="1"/>
  <c r="N52" i="1"/>
  <c r="N57" i="1"/>
  <c r="N60" i="1"/>
  <c r="N65" i="1"/>
  <c r="Q65" i="1"/>
  <c r="N69" i="1"/>
  <c r="Q69" i="1"/>
  <c r="N70" i="1"/>
  <c r="Q70" i="1"/>
  <c r="N73" i="1"/>
  <c r="Q73" i="1"/>
  <c r="N74" i="1"/>
  <c r="Q74" i="1"/>
  <c r="N77" i="1"/>
  <c r="Q77" i="1"/>
  <c r="N78" i="1"/>
  <c r="Q78" i="1"/>
  <c r="N81" i="1"/>
  <c r="Q81" i="1"/>
  <c r="N82" i="1"/>
  <c r="Q82" i="1"/>
  <c r="N85" i="1"/>
  <c r="Q85" i="1"/>
  <c r="N86" i="1"/>
  <c r="Q86" i="1"/>
  <c r="N89" i="1"/>
  <c r="N90" i="1"/>
  <c r="Q90" i="1"/>
  <c r="N93" i="1"/>
  <c r="Q93" i="1"/>
  <c r="N94" i="1"/>
  <c r="Q94" i="1"/>
  <c r="N97" i="1"/>
  <c r="N98" i="1"/>
  <c r="Q98" i="1"/>
  <c r="N101" i="1"/>
  <c r="Q101" i="1"/>
  <c r="N102" i="1"/>
  <c r="Q102" i="1"/>
  <c r="N105" i="1"/>
  <c r="N106" i="1"/>
  <c r="Q106" i="1"/>
  <c r="N109" i="1"/>
  <c r="Q109" i="1"/>
  <c r="N110" i="1"/>
  <c r="Q110" i="1"/>
  <c r="N113" i="1"/>
  <c r="N114" i="1"/>
  <c r="Q114" i="1"/>
  <c r="N117" i="1"/>
  <c r="Q117" i="1"/>
  <c r="N118" i="1"/>
  <c r="Q118" i="1"/>
  <c r="N124" i="1"/>
  <c r="N125" i="1"/>
  <c r="Q125" i="1"/>
  <c r="N128" i="1"/>
  <c r="N129" i="1"/>
  <c r="Q129" i="1"/>
  <c r="N132" i="1"/>
  <c r="N133" i="1"/>
  <c r="Q133" i="1"/>
  <c r="Q34" i="1"/>
  <c r="N29" i="1"/>
  <c r="Q29" i="1"/>
  <c r="Q27" i="1"/>
  <c r="N25" i="1"/>
  <c r="Q25" i="1"/>
  <c r="N20" i="1"/>
  <c r="Q20" i="1"/>
  <c r="N18" i="1"/>
  <c r="Q18" i="1"/>
  <c r="N15" i="1"/>
  <c r="Q16" i="1"/>
  <c r="N131" i="1"/>
  <c r="Q131" i="1"/>
  <c r="N127" i="1"/>
  <c r="Q127" i="1"/>
  <c r="N123" i="1"/>
  <c r="Q123" i="1"/>
  <c r="Q120" i="1"/>
  <c r="N115" i="1"/>
  <c r="Q115" i="1"/>
  <c r="N112" i="1"/>
  <c r="Q112" i="1"/>
  <c r="N107" i="1"/>
  <c r="Q107" i="1"/>
  <c r="N104" i="1"/>
  <c r="Q104" i="1"/>
  <c r="N99" i="1"/>
  <c r="Q99" i="1"/>
  <c r="N96" i="1"/>
  <c r="Q96" i="1"/>
  <c r="N91" i="1"/>
  <c r="Q91" i="1"/>
  <c r="N88" i="1"/>
  <c r="Q88" i="1"/>
  <c r="N83" i="1"/>
  <c r="Q83" i="1"/>
  <c r="N75" i="1"/>
  <c r="Q75" i="1"/>
  <c r="N67" i="1"/>
  <c r="N66" i="1"/>
  <c r="Q67" i="1"/>
  <c r="N56" i="1"/>
  <c r="Q56" i="1"/>
  <c r="N53" i="1"/>
  <c r="Q53" i="1"/>
  <c r="N45" i="1"/>
  <c r="Q45" i="1"/>
  <c r="N11" i="1"/>
  <c r="Q57" i="1"/>
  <c r="Q43" i="1"/>
  <c r="Q48" i="1"/>
  <c r="Q64" i="1"/>
  <c r="Q87" i="1"/>
  <c r="Q95" i="1"/>
  <c r="Q103" i="1"/>
  <c r="Q111" i="1"/>
  <c r="Q119" i="1"/>
  <c r="O22" i="1"/>
  <c r="O38" i="1"/>
  <c r="O39" i="1"/>
  <c r="O40" i="1"/>
  <c r="O41" i="1"/>
  <c r="O25" i="1"/>
  <c r="O29" i="1"/>
  <c r="O35" i="1"/>
  <c r="O36" i="1"/>
  <c r="O37" i="1"/>
  <c r="O45" i="1"/>
  <c r="O49" i="1"/>
  <c r="O50" i="1"/>
  <c r="O53" i="1"/>
  <c r="O54" i="1"/>
  <c r="O57" i="1"/>
  <c r="O58" i="1"/>
  <c r="O61" i="1"/>
  <c r="O62" i="1"/>
  <c r="O65" i="1"/>
  <c r="O66" i="1"/>
  <c r="O23" i="1"/>
  <c r="O34" i="1"/>
  <c r="O42" i="1"/>
  <c r="O43" i="1"/>
  <c r="O44" i="1"/>
  <c r="O46" i="1"/>
  <c r="O47" i="1"/>
  <c r="O52" i="1"/>
  <c r="O55" i="1"/>
  <c r="O60" i="1"/>
  <c r="O63" i="1"/>
  <c r="O67" i="1"/>
  <c r="O71" i="1"/>
  <c r="O75" i="1"/>
  <c r="O79" i="1"/>
  <c r="O81" i="1"/>
  <c r="O84" i="1"/>
  <c r="O85" i="1"/>
  <c r="O88" i="1"/>
  <c r="O89" i="1"/>
  <c r="O92" i="1"/>
  <c r="O93" i="1"/>
  <c r="O96" i="1"/>
  <c r="O97" i="1"/>
  <c r="O100" i="1"/>
  <c r="O101" i="1"/>
  <c r="O104" i="1"/>
  <c r="O105" i="1"/>
  <c r="O108" i="1"/>
  <c r="O109" i="1"/>
  <c r="O112" i="1"/>
  <c r="O113" i="1"/>
  <c r="O116" i="1"/>
  <c r="O117" i="1"/>
  <c r="O120" i="1"/>
  <c r="O121" i="1"/>
  <c r="O122" i="1"/>
  <c r="O126" i="1"/>
  <c r="O130" i="1"/>
  <c r="O27" i="1"/>
  <c r="O56" i="1"/>
  <c r="O59" i="1"/>
  <c r="O83" i="1"/>
  <c r="O86" i="1"/>
  <c r="O91" i="1"/>
  <c r="O94" i="1"/>
  <c r="O99" i="1"/>
  <c r="O102" i="1"/>
  <c r="O107" i="1"/>
  <c r="O110" i="1"/>
  <c r="O115" i="1"/>
  <c r="O118" i="1"/>
  <c r="O123" i="1"/>
  <c r="O124" i="1"/>
  <c r="O125" i="1"/>
  <c r="O127" i="1"/>
  <c r="O128" i="1"/>
  <c r="O129" i="1"/>
  <c r="O131" i="1"/>
  <c r="O132" i="1"/>
  <c r="O133" i="1"/>
  <c r="O26" i="1"/>
  <c r="O30" i="1"/>
  <c r="O32" i="1"/>
  <c r="O48" i="1"/>
  <c r="O51" i="1"/>
  <c r="O64" i="1"/>
  <c r="O68" i="1"/>
  <c r="O69" i="1"/>
  <c r="O70" i="1"/>
  <c r="O72" i="1"/>
  <c r="O73" i="1"/>
  <c r="O74" i="1"/>
  <c r="O76" i="1"/>
  <c r="O77" i="1"/>
  <c r="O78" i="1"/>
  <c r="O80" i="1"/>
  <c r="O82" i="1"/>
  <c r="O87" i="1"/>
  <c r="O90" i="1"/>
  <c r="O95" i="1"/>
  <c r="O98" i="1"/>
  <c r="O103" i="1"/>
  <c r="O106" i="1"/>
  <c r="O111" i="1"/>
  <c r="O114" i="1"/>
  <c r="O24" i="1"/>
  <c r="O31" i="1"/>
  <c r="O119" i="1"/>
  <c r="O28" i="1"/>
  <c r="O33" i="1"/>
  <c r="Q66" i="1"/>
  <c r="Q71" i="1"/>
  <c r="Q79" i="1"/>
  <c r="Q132" i="1"/>
  <c r="Q128" i="1"/>
  <c r="Q124" i="1"/>
  <c r="Q113" i="1"/>
  <c r="Q105" i="1"/>
  <c r="Q97" i="1"/>
  <c r="Q89" i="1"/>
  <c r="Q60" i="1"/>
  <c r="Q52" i="1"/>
  <c r="Q46" i="1"/>
  <c r="Q58" i="1"/>
  <c r="Q54" i="1"/>
  <c r="Q50" i="1"/>
  <c r="Q44" i="1"/>
  <c r="Q40" i="1"/>
  <c r="Q21" i="1"/>
  <c r="Q38" i="1"/>
  <c r="Q36" i="1"/>
  <c r="Q32" i="1"/>
  <c r="Q30" i="1"/>
  <c r="Q26" i="1"/>
  <c r="Q19" i="1"/>
  <c r="Q61" i="1"/>
  <c r="Q68" i="1"/>
  <c r="Q76" i="1"/>
  <c r="Q84" i="1"/>
  <c r="Q92" i="1"/>
  <c r="Q100" i="1"/>
  <c r="Q108" i="1"/>
  <c r="Q116" i="1"/>
  <c r="Q130" i="1"/>
  <c r="Q126" i="1"/>
  <c r="R28" i="1"/>
  <c r="V28" i="1"/>
  <c r="R31" i="1"/>
  <c r="V31" i="1"/>
  <c r="R114" i="1"/>
  <c r="V114" i="1"/>
  <c r="R106" i="1"/>
  <c r="V106" i="1"/>
  <c r="R98" i="1"/>
  <c r="V98" i="1"/>
  <c r="R90" i="1"/>
  <c r="V90" i="1"/>
  <c r="R82" i="1"/>
  <c r="V82" i="1"/>
  <c r="V78" i="1"/>
  <c r="R78" i="1"/>
  <c r="R76" i="1"/>
  <c r="V76" i="1"/>
  <c r="V73" i="1"/>
  <c r="R73" i="1"/>
  <c r="V70" i="1"/>
  <c r="R70" i="1"/>
  <c r="R68" i="1"/>
  <c r="V68" i="1"/>
  <c r="R51" i="1"/>
  <c r="V51" i="1"/>
  <c r="V32" i="1"/>
  <c r="R32" i="1"/>
  <c r="V26" i="1"/>
  <c r="R26" i="1"/>
  <c r="V132" i="1"/>
  <c r="R132" i="1"/>
  <c r="V129" i="1"/>
  <c r="R129" i="1"/>
  <c r="R127" i="1"/>
  <c r="V127" i="1"/>
  <c r="V124" i="1"/>
  <c r="R124" i="1"/>
  <c r="R118" i="1"/>
  <c r="V118" i="1"/>
  <c r="R110" i="1"/>
  <c r="V110" i="1"/>
  <c r="R102" i="1"/>
  <c r="V102" i="1"/>
  <c r="R94" i="1"/>
  <c r="V94" i="1"/>
  <c r="R86" i="1"/>
  <c r="V86" i="1"/>
  <c r="R59" i="1"/>
  <c r="V59" i="1"/>
  <c r="R27" i="1"/>
  <c r="V27" i="1"/>
  <c r="V126" i="1"/>
  <c r="R126" i="1"/>
  <c r="R121" i="1"/>
  <c r="V121" i="1"/>
  <c r="V117" i="1"/>
  <c r="R117" i="1"/>
  <c r="V113" i="1"/>
  <c r="R113" i="1"/>
  <c r="V109" i="1"/>
  <c r="R109" i="1"/>
  <c r="V105" i="1"/>
  <c r="R105" i="1"/>
  <c r="V101" i="1"/>
  <c r="R101" i="1"/>
  <c r="V97" i="1"/>
  <c r="R97" i="1"/>
  <c r="V93" i="1"/>
  <c r="R93" i="1"/>
  <c r="V89" i="1"/>
  <c r="R89" i="1"/>
  <c r="V85" i="1"/>
  <c r="R85" i="1"/>
  <c r="V81" i="1"/>
  <c r="R81" i="1"/>
  <c r="R75" i="1"/>
  <c r="V75" i="1"/>
  <c r="R67" i="1"/>
  <c r="V67" i="1"/>
  <c r="R60" i="1"/>
  <c r="V60" i="1"/>
  <c r="R52" i="1"/>
  <c r="V52" i="1"/>
  <c r="R46" i="1"/>
  <c r="V46" i="1"/>
  <c r="R43" i="1"/>
  <c r="V43" i="1"/>
  <c r="R34" i="1"/>
  <c r="V34" i="1"/>
  <c r="R66" i="1"/>
  <c r="V66" i="1"/>
  <c r="V62" i="1"/>
  <c r="R62" i="1"/>
  <c r="V58" i="1"/>
  <c r="R58" i="1"/>
  <c r="V54" i="1"/>
  <c r="R54" i="1"/>
  <c r="V50" i="1"/>
  <c r="R50" i="1"/>
  <c r="V45" i="1"/>
  <c r="R45" i="1"/>
  <c r="V36" i="1"/>
  <c r="R36" i="1"/>
  <c r="R29" i="1"/>
  <c r="V29" i="1"/>
  <c r="V41" i="1"/>
  <c r="R41" i="1"/>
  <c r="R39" i="1"/>
  <c r="V39" i="1"/>
  <c r="R22" i="1"/>
  <c r="V22" i="1"/>
  <c r="V33" i="1"/>
  <c r="R33" i="1"/>
  <c r="R119" i="1"/>
  <c r="V119" i="1"/>
  <c r="R24" i="1"/>
  <c r="V24" i="1"/>
  <c r="R111" i="1"/>
  <c r="V111" i="1"/>
  <c r="R103" i="1"/>
  <c r="V103" i="1"/>
  <c r="R95" i="1"/>
  <c r="V95" i="1"/>
  <c r="R87" i="1"/>
  <c r="V87" i="1"/>
  <c r="R80" i="1"/>
  <c r="V80" i="1"/>
  <c r="V77" i="1"/>
  <c r="R77" i="1"/>
  <c r="V74" i="1"/>
  <c r="R74" i="1"/>
  <c r="R72" i="1"/>
  <c r="V72" i="1"/>
  <c r="V69" i="1"/>
  <c r="R69" i="1"/>
  <c r="R64" i="1"/>
  <c r="V64" i="1"/>
  <c r="R48" i="1"/>
  <c r="V48" i="1"/>
  <c r="V30" i="1"/>
  <c r="R30" i="1"/>
  <c r="V133" i="1"/>
  <c r="R133" i="1"/>
  <c r="R131" i="1"/>
  <c r="V131" i="1"/>
  <c r="V128" i="1"/>
  <c r="R128" i="1"/>
  <c r="V125" i="1"/>
  <c r="R125" i="1"/>
  <c r="R123" i="1"/>
  <c r="V123" i="1"/>
  <c r="R115" i="1"/>
  <c r="V115" i="1"/>
  <c r="R107" i="1"/>
  <c r="V107" i="1"/>
  <c r="R99" i="1"/>
  <c r="V99" i="1"/>
  <c r="R91" i="1"/>
  <c r="V91" i="1"/>
  <c r="R83" i="1"/>
  <c r="V83" i="1"/>
  <c r="R56" i="1"/>
  <c r="V56" i="1"/>
  <c r="V130" i="1"/>
  <c r="R130" i="1"/>
  <c r="V122" i="1"/>
  <c r="R122" i="1"/>
  <c r="V120" i="1"/>
  <c r="R120" i="1"/>
  <c r="R116" i="1"/>
  <c r="V116" i="1"/>
  <c r="V112" i="1"/>
  <c r="R112" i="1"/>
  <c r="R108" i="1"/>
  <c r="V108" i="1"/>
  <c r="V104" i="1"/>
  <c r="R104" i="1"/>
  <c r="R100" i="1"/>
  <c r="V100" i="1"/>
  <c r="V96" i="1"/>
  <c r="R96" i="1"/>
  <c r="R92" i="1"/>
  <c r="V92" i="1"/>
  <c r="V88" i="1"/>
  <c r="R88" i="1"/>
  <c r="R84" i="1"/>
  <c r="V84" i="1"/>
  <c r="R79" i="1"/>
  <c r="V79" i="1"/>
  <c r="R71" i="1"/>
  <c r="V71" i="1"/>
  <c r="R63" i="1"/>
  <c r="V63" i="1"/>
  <c r="R55" i="1"/>
  <c r="V55" i="1"/>
  <c r="R47" i="1"/>
  <c r="V47" i="1"/>
  <c r="V44" i="1"/>
  <c r="R44" i="1"/>
  <c r="R42" i="1"/>
  <c r="V42" i="1"/>
  <c r="R23" i="1"/>
  <c r="V23" i="1"/>
  <c r="R65" i="1"/>
  <c r="V65" i="1"/>
  <c r="R61" i="1"/>
  <c r="V61" i="1"/>
  <c r="V57" i="1"/>
  <c r="R57" i="1"/>
  <c r="R53" i="1"/>
  <c r="V53" i="1"/>
  <c r="R49" i="1"/>
  <c r="V49" i="1"/>
  <c r="R37" i="1"/>
  <c r="V37" i="1"/>
  <c r="R35" i="1"/>
  <c r="V35" i="1"/>
  <c r="R25" i="1"/>
  <c r="V25" i="1"/>
  <c r="R40" i="1"/>
  <c r="V40" i="1"/>
  <c r="V38" i="1"/>
  <c r="R38" i="1"/>
  <c r="X25" i="1"/>
  <c r="W25" i="1"/>
  <c r="X37" i="1"/>
  <c r="W37" i="1"/>
  <c r="X38" i="1"/>
  <c r="W38" i="1"/>
  <c r="X57" i="1"/>
  <c r="W57" i="1"/>
  <c r="X44" i="1"/>
  <c r="W44" i="1"/>
  <c r="X88" i="1"/>
  <c r="W88" i="1"/>
  <c r="X96" i="1"/>
  <c r="W96" i="1"/>
  <c r="X104" i="1"/>
  <c r="W104" i="1"/>
  <c r="X112" i="1"/>
  <c r="W112" i="1"/>
  <c r="X120" i="1"/>
  <c r="W120" i="1"/>
  <c r="X122" i="1"/>
  <c r="W122" i="1"/>
  <c r="X130" i="1"/>
  <c r="W130" i="1"/>
  <c r="X125" i="1"/>
  <c r="W125" i="1"/>
  <c r="X128" i="1"/>
  <c r="W128" i="1"/>
  <c r="X133" i="1"/>
  <c r="W133" i="1"/>
  <c r="S133" i="1"/>
  <c r="S132" i="1"/>
  <c r="S131" i="1"/>
  <c r="S130" i="1"/>
  <c r="S129" i="1"/>
  <c r="S128" i="1"/>
  <c r="S127" i="1"/>
  <c r="S126" i="1"/>
  <c r="S125" i="1"/>
  <c r="S124" i="1"/>
  <c r="S123" i="1"/>
  <c r="S122" i="1"/>
  <c r="S121" i="1"/>
  <c r="S120" i="1"/>
  <c r="S119" i="1"/>
  <c r="S118" i="1"/>
  <c r="S117" i="1"/>
  <c r="S116" i="1"/>
  <c r="S115" i="1"/>
  <c r="S114" i="1"/>
  <c r="S113" i="1"/>
  <c r="S112" i="1"/>
  <c r="S111" i="1"/>
  <c r="S110" i="1"/>
  <c r="S109" i="1"/>
  <c r="S108" i="1"/>
  <c r="S107" i="1"/>
  <c r="S106" i="1"/>
  <c r="S105" i="1"/>
  <c r="S104" i="1"/>
  <c r="S103" i="1"/>
  <c r="S102" i="1"/>
  <c r="S101" i="1"/>
  <c r="S100" i="1"/>
  <c r="S99" i="1"/>
  <c r="S98" i="1"/>
  <c r="S97" i="1"/>
  <c r="S96" i="1"/>
  <c r="S95" i="1"/>
  <c r="S94" i="1"/>
  <c r="S93" i="1"/>
  <c r="S92" i="1"/>
  <c r="S91" i="1"/>
  <c r="S90" i="1"/>
  <c r="S89" i="1"/>
  <c r="S88" i="1"/>
  <c r="S87" i="1"/>
  <c r="S86" i="1"/>
  <c r="S85" i="1"/>
  <c r="S84" i="1"/>
  <c r="S83" i="1"/>
  <c r="S82" i="1"/>
  <c r="S81" i="1"/>
  <c r="S80" i="1"/>
  <c r="S79" i="1"/>
  <c r="S78" i="1"/>
  <c r="S77" i="1"/>
  <c r="S76" i="1"/>
  <c r="S75" i="1"/>
  <c r="S74" i="1"/>
  <c r="S73" i="1"/>
  <c r="S72" i="1"/>
  <c r="S71" i="1"/>
  <c r="S70" i="1"/>
  <c r="S69" i="1"/>
  <c r="S68" i="1"/>
  <c r="S67" i="1"/>
  <c r="S66" i="1"/>
  <c r="S65" i="1"/>
  <c r="S64" i="1"/>
  <c r="S63" i="1"/>
  <c r="S62" i="1"/>
  <c r="S61" i="1"/>
  <c r="S60" i="1"/>
  <c r="S59" i="1"/>
  <c r="S58" i="1"/>
  <c r="S57" i="1"/>
  <c r="S56" i="1"/>
  <c r="S55" i="1"/>
  <c r="S54" i="1"/>
  <c r="S53" i="1"/>
  <c r="S52" i="1"/>
  <c r="S51" i="1"/>
  <c r="S50" i="1"/>
  <c r="S49" i="1"/>
  <c r="S48" i="1"/>
  <c r="S47" i="1"/>
  <c r="S46" i="1"/>
  <c r="S45" i="1"/>
  <c r="S44" i="1"/>
  <c r="S43" i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X30" i="1"/>
  <c r="W30" i="1"/>
  <c r="X69" i="1"/>
  <c r="W69" i="1"/>
  <c r="X74" i="1"/>
  <c r="W74" i="1"/>
  <c r="X77" i="1"/>
  <c r="W77" i="1"/>
  <c r="X33" i="1"/>
  <c r="W33" i="1"/>
  <c r="X41" i="1"/>
  <c r="W41" i="1"/>
  <c r="X36" i="1"/>
  <c r="W36" i="1"/>
  <c r="X45" i="1"/>
  <c r="W45" i="1"/>
  <c r="X50" i="1"/>
  <c r="W50" i="1"/>
  <c r="X54" i="1"/>
  <c r="W54" i="1"/>
  <c r="X58" i="1"/>
  <c r="W58" i="1"/>
  <c r="X62" i="1"/>
  <c r="W62" i="1"/>
  <c r="X81" i="1"/>
  <c r="W81" i="1"/>
  <c r="X85" i="1"/>
  <c r="W85" i="1"/>
  <c r="X89" i="1"/>
  <c r="W89" i="1"/>
  <c r="X93" i="1"/>
  <c r="W93" i="1"/>
  <c r="X97" i="1"/>
  <c r="W97" i="1"/>
  <c r="X101" i="1"/>
  <c r="W101" i="1"/>
  <c r="X105" i="1"/>
  <c r="W105" i="1"/>
  <c r="X109" i="1"/>
  <c r="W109" i="1"/>
  <c r="X113" i="1"/>
  <c r="W113" i="1"/>
  <c r="X117" i="1"/>
  <c r="W117" i="1"/>
  <c r="X126" i="1"/>
  <c r="W126" i="1"/>
  <c r="X124" i="1"/>
  <c r="W124" i="1"/>
  <c r="X129" i="1"/>
  <c r="W129" i="1"/>
  <c r="X132" i="1"/>
  <c r="W132" i="1"/>
  <c r="X26" i="1"/>
  <c r="W26" i="1"/>
  <c r="X32" i="1"/>
  <c r="W32" i="1"/>
  <c r="T32" i="1"/>
  <c r="X70" i="1"/>
  <c r="W70" i="1"/>
  <c r="X73" i="1"/>
  <c r="W73" i="1"/>
  <c r="X78" i="1"/>
  <c r="W78" i="1"/>
  <c r="X40" i="1"/>
  <c r="W40" i="1"/>
  <c r="X35" i="1"/>
  <c r="W35" i="1"/>
  <c r="X49" i="1"/>
  <c r="W49" i="1"/>
  <c r="X53" i="1"/>
  <c r="W53" i="1"/>
  <c r="X61" i="1"/>
  <c r="W61" i="1"/>
  <c r="X65" i="1"/>
  <c r="W65" i="1"/>
  <c r="X23" i="1"/>
  <c r="W23" i="1"/>
  <c r="X42" i="1"/>
  <c r="W42" i="1"/>
  <c r="X47" i="1"/>
  <c r="W47" i="1"/>
  <c r="X55" i="1"/>
  <c r="W55" i="1"/>
  <c r="X63" i="1"/>
  <c r="W63" i="1"/>
  <c r="X71" i="1"/>
  <c r="W71" i="1"/>
  <c r="X79" i="1"/>
  <c r="W79" i="1"/>
  <c r="X84" i="1"/>
  <c r="W84" i="1"/>
  <c r="X92" i="1"/>
  <c r="W92" i="1"/>
  <c r="X100" i="1"/>
  <c r="W100" i="1"/>
  <c r="X108" i="1"/>
  <c r="W108" i="1"/>
  <c r="X116" i="1"/>
  <c r="W116" i="1"/>
  <c r="X56" i="1"/>
  <c r="W56" i="1"/>
  <c r="X83" i="1"/>
  <c r="W83" i="1"/>
  <c r="X91" i="1"/>
  <c r="W91" i="1"/>
  <c r="X99" i="1"/>
  <c r="W99" i="1"/>
  <c r="X107" i="1"/>
  <c r="W107" i="1"/>
  <c r="X115" i="1"/>
  <c r="W115" i="1"/>
  <c r="X123" i="1"/>
  <c r="W123" i="1"/>
  <c r="X131" i="1"/>
  <c r="W131" i="1"/>
  <c r="X48" i="1"/>
  <c r="W48" i="1"/>
  <c r="X64" i="1"/>
  <c r="W64" i="1"/>
  <c r="X72" i="1"/>
  <c r="W72" i="1"/>
  <c r="X80" i="1"/>
  <c r="W80" i="1"/>
  <c r="X87" i="1"/>
  <c r="W87" i="1"/>
  <c r="X95" i="1"/>
  <c r="W95" i="1"/>
  <c r="X103" i="1"/>
  <c r="W103" i="1"/>
  <c r="X111" i="1"/>
  <c r="W111" i="1"/>
  <c r="X24" i="1"/>
  <c r="W24" i="1"/>
  <c r="X119" i="1"/>
  <c r="W119" i="1"/>
  <c r="X22" i="1"/>
  <c r="W22" i="1"/>
  <c r="U22" i="1"/>
  <c r="X39" i="1"/>
  <c r="W39" i="1"/>
  <c r="X29" i="1"/>
  <c r="W29" i="1"/>
  <c r="X66" i="1"/>
  <c r="W66" i="1"/>
  <c r="X34" i="1"/>
  <c r="W34" i="1"/>
  <c r="X43" i="1"/>
  <c r="W43" i="1"/>
  <c r="X46" i="1"/>
  <c r="W46" i="1"/>
  <c r="X52" i="1"/>
  <c r="W52" i="1"/>
  <c r="X60" i="1"/>
  <c r="W60" i="1"/>
  <c r="X67" i="1"/>
  <c r="W67" i="1"/>
  <c r="X75" i="1"/>
  <c r="W75" i="1"/>
  <c r="X121" i="1"/>
  <c r="W121" i="1"/>
  <c r="X27" i="1"/>
  <c r="W27" i="1"/>
  <c r="X59" i="1"/>
  <c r="W59" i="1"/>
  <c r="X86" i="1"/>
  <c r="W86" i="1"/>
  <c r="X94" i="1"/>
  <c r="W94" i="1"/>
  <c r="X102" i="1"/>
  <c r="W102" i="1"/>
  <c r="X110" i="1"/>
  <c r="W110" i="1"/>
  <c r="X118" i="1"/>
  <c r="W118" i="1"/>
  <c r="X127" i="1"/>
  <c r="W127" i="1"/>
  <c r="X51" i="1"/>
  <c r="W51" i="1"/>
  <c r="X68" i="1"/>
  <c r="W68" i="1"/>
  <c r="X76" i="1"/>
  <c r="W76" i="1"/>
  <c r="X82" i="1"/>
  <c r="W82" i="1"/>
  <c r="X90" i="1"/>
  <c r="W90" i="1"/>
  <c r="X98" i="1"/>
  <c r="W98" i="1"/>
  <c r="X106" i="1"/>
  <c r="W106" i="1"/>
  <c r="X114" i="1"/>
  <c r="W114" i="1"/>
  <c r="X31" i="1"/>
  <c r="W31" i="1"/>
  <c r="T31" i="1"/>
  <c r="T30" i="1"/>
  <c r="W10" i="1"/>
  <c r="X28" i="1"/>
  <c r="W28" i="1"/>
  <c r="Y15" i="1"/>
  <c r="Z15" i="1"/>
  <c r="Y18" i="1"/>
  <c r="Z18" i="1"/>
  <c r="Y20" i="1"/>
  <c r="Z20" i="1"/>
  <c r="Y22" i="1"/>
  <c r="Z22" i="1"/>
  <c r="Y24" i="1"/>
  <c r="Z24" i="1"/>
  <c r="Y26" i="1"/>
  <c r="Z26" i="1"/>
  <c r="Y28" i="1"/>
  <c r="Z28" i="1"/>
  <c r="Y30" i="1"/>
  <c r="Z30" i="1"/>
  <c r="Y32" i="1"/>
  <c r="Z32" i="1"/>
  <c r="Y34" i="1"/>
  <c r="Z34" i="1"/>
  <c r="Y36" i="1"/>
  <c r="Z36" i="1"/>
  <c r="Y38" i="1"/>
  <c r="Z38" i="1"/>
  <c r="Y40" i="1"/>
  <c r="Z40" i="1"/>
  <c r="Y42" i="1"/>
  <c r="Z42" i="1"/>
  <c r="Y44" i="1"/>
  <c r="Z44" i="1"/>
  <c r="Y46" i="1"/>
  <c r="Z46" i="1"/>
  <c r="Y48" i="1"/>
  <c r="Z48" i="1"/>
  <c r="Y50" i="1"/>
  <c r="Z50" i="1"/>
  <c r="Y52" i="1"/>
  <c r="Z52" i="1"/>
  <c r="Y54" i="1"/>
  <c r="Z54" i="1"/>
  <c r="Y56" i="1"/>
  <c r="Z56" i="1"/>
  <c r="Y58" i="1"/>
  <c r="Z58" i="1"/>
  <c r="Y60" i="1"/>
  <c r="Z60" i="1"/>
  <c r="Y62" i="1"/>
  <c r="Z62" i="1"/>
  <c r="Y64" i="1"/>
  <c r="Z64" i="1"/>
  <c r="Y66" i="1"/>
  <c r="Z66" i="1"/>
  <c r="Y68" i="1"/>
  <c r="Z68" i="1"/>
  <c r="Y70" i="1"/>
  <c r="Z70" i="1"/>
  <c r="Y72" i="1"/>
  <c r="Z72" i="1"/>
  <c r="Y74" i="1"/>
  <c r="Z74" i="1"/>
  <c r="Y76" i="1"/>
  <c r="Z76" i="1"/>
  <c r="Y78" i="1"/>
  <c r="Z78" i="1"/>
  <c r="Y80" i="1"/>
  <c r="Z80" i="1"/>
  <c r="Y82" i="1"/>
  <c r="Z82" i="1"/>
  <c r="Y84" i="1"/>
  <c r="Z84" i="1"/>
  <c r="Y86" i="1"/>
  <c r="Z86" i="1"/>
  <c r="Y88" i="1"/>
  <c r="Z88" i="1"/>
  <c r="Y90" i="1"/>
  <c r="Z90" i="1"/>
  <c r="Y92" i="1"/>
  <c r="Z92" i="1"/>
  <c r="Y94" i="1"/>
  <c r="Z94" i="1"/>
  <c r="Y96" i="1"/>
  <c r="Z96" i="1"/>
  <c r="Y98" i="1"/>
  <c r="Z98" i="1"/>
  <c r="Y100" i="1"/>
  <c r="Z100" i="1"/>
  <c r="Y102" i="1"/>
  <c r="Z102" i="1"/>
  <c r="Y104" i="1"/>
  <c r="Z104" i="1"/>
  <c r="Y106" i="1"/>
  <c r="Z106" i="1"/>
  <c r="Y108" i="1"/>
  <c r="Z108" i="1"/>
  <c r="Y110" i="1"/>
  <c r="Z110" i="1"/>
  <c r="Y112" i="1"/>
  <c r="Z112" i="1"/>
  <c r="Y17" i="1"/>
  <c r="Z17" i="1"/>
  <c r="AA18" i="1"/>
  <c r="Y16" i="1"/>
  <c r="Z16" i="1"/>
  <c r="Y19" i="1"/>
  <c r="Z19" i="1"/>
  <c r="AA20" i="1"/>
  <c r="Y21" i="1"/>
  <c r="Z21" i="1"/>
  <c r="AA22" i="1"/>
  <c r="Y23" i="1"/>
  <c r="Z23" i="1"/>
  <c r="AA24" i="1"/>
  <c r="Y25" i="1"/>
  <c r="Z25" i="1"/>
  <c r="AA26" i="1"/>
  <c r="Y27" i="1"/>
  <c r="Z27" i="1"/>
  <c r="AA28" i="1"/>
  <c r="Y29" i="1"/>
  <c r="Z29" i="1"/>
  <c r="AA30" i="1"/>
  <c r="Y31" i="1"/>
  <c r="Z31" i="1"/>
  <c r="AA32" i="1"/>
  <c r="Y33" i="1"/>
  <c r="Z33" i="1"/>
  <c r="AA34" i="1"/>
  <c r="Y35" i="1"/>
  <c r="Z35" i="1"/>
  <c r="AA36" i="1"/>
  <c r="Y37" i="1"/>
  <c r="Z37" i="1"/>
  <c r="AA38" i="1"/>
  <c r="Y39" i="1"/>
  <c r="Z39" i="1"/>
  <c r="Y41" i="1"/>
  <c r="Z41" i="1"/>
  <c r="AA42" i="1"/>
  <c r="Y43" i="1"/>
  <c r="Z43" i="1"/>
  <c r="AA44" i="1"/>
  <c r="Y45" i="1"/>
  <c r="Z45" i="1"/>
  <c r="AA46" i="1"/>
  <c r="Y47" i="1"/>
  <c r="Z47" i="1"/>
  <c r="Y49" i="1"/>
  <c r="Z49" i="1"/>
  <c r="AA50" i="1"/>
  <c r="Y51" i="1"/>
  <c r="Z51" i="1"/>
  <c r="AA52" i="1"/>
  <c r="Y53" i="1"/>
  <c r="Z53" i="1"/>
  <c r="AA54" i="1"/>
  <c r="Y55" i="1"/>
  <c r="Z55" i="1"/>
  <c r="Y57" i="1"/>
  <c r="Z57" i="1"/>
  <c r="AA58" i="1"/>
  <c r="Y59" i="1"/>
  <c r="Z59" i="1"/>
  <c r="AA60" i="1"/>
  <c r="Y61" i="1"/>
  <c r="Z61" i="1"/>
  <c r="AA62" i="1"/>
  <c r="Y63" i="1"/>
  <c r="Z63" i="1"/>
  <c r="Y65" i="1"/>
  <c r="Z65" i="1"/>
  <c r="AA66" i="1"/>
  <c r="Y67" i="1"/>
  <c r="Z67" i="1"/>
  <c r="AA68" i="1"/>
  <c r="Y69" i="1"/>
  <c r="Z69" i="1"/>
  <c r="AA70" i="1"/>
  <c r="Y71" i="1"/>
  <c r="Z71" i="1"/>
  <c r="Y73" i="1"/>
  <c r="Z73" i="1"/>
  <c r="AA74" i="1"/>
  <c r="Y75" i="1"/>
  <c r="Z75" i="1"/>
  <c r="AA76" i="1"/>
  <c r="Y77" i="1"/>
  <c r="Z77" i="1"/>
  <c r="AA78" i="1"/>
  <c r="Y79" i="1"/>
  <c r="Z79" i="1"/>
  <c r="AA80" i="1"/>
  <c r="Y81" i="1"/>
  <c r="Z81" i="1"/>
  <c r="AA82" i="1"/>
  <c r="Y83" i="1"/>
  <c r="Z83" i="1"/>
  <c r="AA84" i="1"/>
  <c r="Y85" i="1"/>
  <c r="Z85" i="1"/>
  <c r="AA86" i="1"/>
  <c r="Y87" i="1"/>
  <c r="Z87" i="1"/>
  <c r="AA88" i="1"/>
  <c r="Y89" i="1"/>
  <c r="Z89" i="1"/>
  <c r="AA90" i="1"/>
  <c r="Y91" i="1"/>
  <c r="Z91" i="1"/>
  <c r="AA92" i="1"/>
  <c r="Y93" i="1"/>
  <c r="Z93" i="1"/>
  <c r="AA94" i="1"/>
  <c r="Y95" i="1"/>
  <c r="Z95" i="1"/>
  <c r="AA96" i="1"/>
  <c r="Y97" i="1"/>
  <c r="Z97" i="1"/>
  <c r="AA98" i="1"/>
  <c r="Y132" i="1"/>
  <c r="Z132" i="1"/>
  <c r="Y130" i="1"/>
  <c r="Z130" i="1"/>
  <c r="Y128" i="1"/>
  <c r="Z128" i="1"/>
  <c r="Y126" i="1"/>
  <c r="Z126" i="1"/>
  <c r="Y124" i="1"/>
  <c r="Z124" i="1"/>
  <c r="Y122" i="1"/>
  <c r="Z122" i="1"/>
  <c r="Y120" i="1"/>
  <c r="Z120" i="1"/>
  <c r="Y118" i="1"/>
  <c r="Z118" i="1"/>
  <c r="Y116" i="1"/>
  <c r="Z116" i="1"/>
  <c r="Y114" i="1"/>
  <c r="Z114" i="1"/>
  <c r="Y111" i="1"/>
  <c r="Z111" i="1"/>
  <c r="AA112" i="1"/>
  <c r="Y107" i="1"/>
  <c r="Z107" i="1"/>
  <c r="AA108" i="1"/>
  <c r="Y103" i="1"/>
  <c r="Z103" i="1"/>
  <c r="AA104" i="1"/>
  <c r="Y99" i="1"/>
  <c r="Z99" i="1"/>
  <c r="AA100" i="1"/>
  <c r="Y133" i="1"/>
  <c r="Z133" i="1"/>
  <c r="Y131" i="1"/>
  <c r="Z131" i="1"/>
  <c r="AA132" i="1"/>
  <c r="Y129" i="1"/>
  <c r="Z129" i="1"/>
  <c r="AA130" i="1"/>
  <c r="Y127" i="1"/>
  <c r="Z127" i="1"/>
  <c r="AA128" i="1"/>
  <c r="Y125" i="1"/>
  <c r="Z125" i="1"/>
  <c r="AA126" i="1"/>
  <c r="Y123" i="1"/>
  <c r="Z123" i="1"/>
  <c r="AA124" i="1"/>
  <c r="Y121" i="1"/>
  <c r="Z121" i="1"/>
  <c r="AA122" i="1"/>
  <c r="Y119" i="1"/>
  <c r="Z119" i="1"/>
  <c r="AA120" i="1"/>
  <c r="Y117" i="1"/>
  <c r="Z117" i="1"/>
  <c r="AA118" i="1"/>
  <c r="Y115" i="1"/>
  <c r="Z115" i="1"/>
  <c r="AA116" i="1"/>
  <c r="Y113" i="1"/>
  <c r="Z113" i="1"/>
  <c r="Y109" i="1"/>
  <c r="Z109" i="1"/>
  <c r="AA110" i="1"/>
  <c r="Y105" i="1"/>
  <c r="Z105" i="1"/>
  <c r="Y101" i="1"/>
  <c r="Z101" i="1"/>
  <c r="AA102" i="1"/>
  <c r="AB122" i="1"/>
  <c r="AA114" i="1"/>
  <c r="AA117" i="1"/>
  <c r="AA121" i="1"/>
  <c r="AA125" i="1"/>
  <c r="AA129" i="1"/>
  <c r="AA133" i="1"/>
  <c r="AB80" i="1"/>
  <c r="AA72" i="1"/>
  <c r="AB71" i="1"/>
  <c r="AA64" i="1"/>
  <c r="AB63" i="1"/>
  <c r="AA56" i="1"/>
  <c r="AB55" i="1"/>
  <c r="AA48" i="1"/>
  <c r="AB47" i="1"/>
  <c r="AA40" i="1"/>
  <c r="AA111" i="1"/>
  <c r="AA107" i="1"/>
  <c r="AA103" i="1"/>
  <c r="AA99" i="1"/>
  <c r="AA95" i="1"/>
  <c r="AA91" i="1"/>
  <c r="AA87" i="1"/>
  <c r="AA83" i="1"/>
  <c r="AA79" i="1"/>
  <c r="AA75" i="1"/>
  <c r="AA71" i="1"/>
  <c r="AA67" i="1"/>
  <c r="AA63" i="1"/>
  <c r="AA59" i="1"/>
  <c r="AA55" i="1"/>
  <c r="AA51" i="1"/>
  <c r="AA47" i="1"/>
  <c r="AA43" i="1"/>
  <c r="AA39" i="1"/>
  <c r="AA35" i="1"/>
  <c r="AB39" i="1"/>
  <c r="AA31" i="1"/>
  <c r="AA27" i="1"/>
  <c r="AA23" i="1"/>
  <c r="AA19" i="1"/>
  <c r="AB113" i="1"/>
  <c r="AA106" i="1"/>
  <c r="AA115" i="1"/>
  <c r="AA119" i="1"/>
  <c r="AA123" i="1"/>
  <c r="AB130" i="1"/>
  <c r="AA127" i="1"/>
  <c r="AA131" i="1"/>
  <c r="AA17" i="1"/>
  <c r="AA113" i="1"/>
  <c r="AA109" i="1"/>
  <c r="AA105" i="1"/>
  <c r="AA101" i="1"/>
  <c r="AB105" i="1"/>
  <c r="AA97" i="1"/>
  <c r="AA93" i="1"/>
  <c r="AA89" i="1"/>
  <c r="AB96" i="1"/>
  <c r="AA85" i="1"/>
  <c r="AB88" i="1"/>
  <c r="AA81" i="1"/>
  <c r="AA77" i="1"/>
  <c r="AA73" i="1"/>
  <c r="AA69" i="1"/>
  <c r="AA65" i="1"/>
  <c r="AA61" i="1"/>
  <c r="AA57" i="1"/>
  <c r="AA53" i="1"/>
  <c r="AA49" i="1"/>
  <c r="AA45" i="1"/>
  <c r="AA41" i="1"/>
  <c r="AA37" i="1"/>
  <c r="AA33" i="1"/>
  <c r="AA29" i="1"/>
  <c r="AA25" i="1"/>
  <c r="AA21" i="1"/>
  <c r="AB30" i="1"/>
  <c r="AA16" i="1"/>
</calcChain>
</file>

<file path=xl/sharedStrings.xml><?xml version="1.0" encoding="utf-8"?>
<sst xmlns="http://schemas.openxmlformats.org/spreadsheetml/2006/main" count="133" uniqueCount="96">
  <si>
    <t>Date of calibration</t>
  </si>
  <si>
    <t xml:space="preserve">Penetrometer number: </t>
  </si>
  <si>
    <t>Penetrometer type:</t>
  </si>
  <si>
    <t>Run conditions set number:</t>
  </si>
  <si>
    <t xml:space="preserve">Vol. of Pen. (ml): </t>
  </si>
  <si>
    <t>Sample depth (m):</t>
  </si>
  <si>
    <t>1)</t>
  </si>
  <si>
    <t>Samp.Wt  (g)</t>
  </si>
  <si>
    <t>Samp+Pen Wt (g)</t>
  </si>
  <si>
    <t>Samp+pen+Hg (g)</t>
  </si>
  <si>
    <t>2)</t>
  </si>
  <si>
    <t>3)</t>
  </si>
  <si>
    <t>Hg Density</t>
  </si>
  <si>
    <t>Samp. V</t>
  </si>
  <si>
    <t>Density</t>
  </si>
  <si>
    <t>Gs</t>
  </si>
  <si>
    <t>Porosity</t>
  </si>
  <si>
    <t>Ave</t>
  </si>
  <si>
    <t>Pressure</t>
  </si>
  <si>
    <t>Cumulative Volume</t>
  </si>
  <si>
    <t>Diameter</t>
  </si>
  <si>
    <t>Intrusion</t>
  </si>
  <si>
    <t>Radius</t>
  </si>
  <si>
    <t>Accum.</t>
  </si>
  <si>
    <t>Corrected</t>
  </si>
  <si>
    <t>mean</t>
  </si>
  <si>
    <t>Cumulative</t>
  </si>
  <si>
    <t xml:space="preserve">     (psi)</t>
  </si>
  <si>
    <t xml:space="preserve">      (ml/g)</t>
  </si>
  <si>
    <t>(µm)</t>
  </si>
  <si>
    <t>(micron ml)</t>
  </si>
  <si>
    <t xml:space="preserve">    (nm)</t>
  </si>
  <si>
    <t>Distribu.</t>
  </si>
  <si>
    <t>radius</t>
  </si>
  <si>
    <t>Distribution</t>
  </si>
  <si>
    <t>nm</t>
  </si>
  <si>
    <t>*</t>
  </si>
  <si>
    <t>Penetrometer: 07-0831</t>
  </si>
  <si>
    <t>STDEV</t>
  </si>
  <si>
    <t>Hg Saturation [%]</t>
  </si>
  <si>
    <t>pressure at r10%</t>
  </si>
  <si>
    <t>no log</t>
  </si>
  <si>
    <t>Hg Sat %PV</t>
  </si>
  <si>
    <t>Inc hg sat</t>
  </si>
  <si>
    <t>kPa</t>
  </si>
  <si>
    <r>
      <t xml:space="preserve">* </t>
    </r>
    <r>
      <rPr>
        <b/>
        <sz val="12"/>
        <rFont val="Arial"/>
        <family val="2"/>
      </rPr>
      <t>above the nearest 90% cell</t>
    </r>
  </si>
  <si>
    <r>
      <t>r</t>
    </r>
    <r>
      <rPr>
        <vertAlign val="subscript"/>
        <sz val="10"/>
        <rFont val="Arial"/>
        <family val="2"/>
      </rPr>
      <t>mean</t>
    </r>
  </si>
  <si>
    <r>
      <t>r</t>
    </r>
    <r>
      <rPr>
        <vertAlign val="subscript"/>
        <sz val="10"/>
        <rFont val="Arial"/>
        <family val="2"/>
      </rPr>
      <t>10</t>
    </r>
  </si>
  <si>
    <t>Tab</t>
  </si>
  <si>
    <t>Spl MICP</t>
  </si>
  <si>
    <t>Calc MICP</t>
  </si>
  <si>
    <t>MICP Bulk</t>
  </si>
  <si>
    <t xml:space="preserve"> MICP Gr.</t>
  </si>
  <si>
    <t xml:space="preserve">     Sample\Depth</t>
  </si>
  <si>
    <t>No.</t>
  </si>
  <si>
    <t>Porosity(%)</t>
  </si>
  <si>
    <t>Perm(md)</t>
  </si>
  <si>
    <t xml:space="preserve"> Den(g\cc)</t>
  </si>
  <si>
    <t>Den (g\cc)</t>
  </si>
  <si>
    <t xml:space="preserve">      RESED Spl # 50</t>
  </si>
  <si>
    <t xml:space="preserve">      RESED Spl # 51</t>
  </si>
  <si>
    <t xml:space="preserve">      RESED Spl # 52</t>
  </si>
  <si>
    <t xml:space="preserve">      RESED Spl # 54</t>
  </si>
  <si>
    <t xml:space="preserve">      RESED Spl # 56</t>
  </si>
  <si>
    <t xml:space="preserve">      RESED Spl # 59</t>
  </si>
  <si>
    <t>saturation</t>
  </si>
  <si>
    <t>void space</t>
  </si>
  <si>
    <t>vol solids</t>
  </si>
  <si>
    <t>porosity</t>
  </si>
  <si>
    <t>JTG additions</t>
  </si>
  <si>
    <t xml:space="preserve">Hg </t>
  </si>
  <si>
    <t>space</t>
  </si>
  <si>
    <t>% void</t>
  </si>
  <si>
    <t>increment</t>
  </si>
  <si>
    <t>inc sat</t>
  </si>
  <si>
    <t>1/2 radius</t>
  </si>
  <si>
    <t>ratio of radius</t>
  </si>
  <si>
    <t>betw measurement</t>
  </si>
  <si>
    <t>RESED 50</t>
  </si>
  <si>
    <t>RESED 51</t>
  </si>
  <si>
    <t>RESED 52</t>
  </si>
  <si>
    <t>RESED 54</t>
  </si>
  <si>
    <t>RESED 56</t>
  </si>
  <si>
    <t>RESED 59</t>
  </si>
  <si>
    <t>Saturation</t>
  </si>
  <si>
    <t>% void space</t>
  </si>
  <si>
    <t>Resed Test</t>
  </si>
  <si>
    <t>Resed 50</t>
  </si>
  <si>
    <t>Resed 51</t>
  </si>
  <si>
    <t>Resed 52</t>
  </si>
  <si>
    <t>Resed 54</t>
  </si>
  <si>
    <t>Resed 56</t>
  </si>
  <si>
    <t>Resed 59</t>
  </si>
  <si>
    <t>Median pore throat</t>
  </si>
  <si>
    <t>(nm)</t>
  </si>
  <si>
    <t>Modal pore throat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</si>
</sst>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"/>
    <numFmt numFmtId="165" formatCode="0.000"/>
    <numFmt numFmtId="166" formatCode="0.000000"/>
    <numFmt numFmtId="167" formatCode="0.0"/>
  </numFmts>
  <fonts count="2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MS Sans Serif"/>
      <family val="2"/>
    </font>
    <font>
      <sz val="10"/>
      <name val="MS Sans Serif"/>
      <family val="2"/>
    </font>
    <font>
      <b/>
      <sz val="10"/>
      <name val="MS Sans Serif"/>
      <family val="2"/>
    </font>
    <font>
      <b/>
      <sz val="14"/>
      <name val="Arial"/>
      <family val="2"/>
    </font>
    <font>
      <b/>
      <sz val="12"/>
      <name val="Arial"/>
      <family val="2"/>
    </font>
    <font>
      <vertAlign val="subscript"/>
      <sz val="10"/>
      <name val="Arial"/>
      <family val="2"/>
    </font>
    <font>
      <b/>
      <i/>
      <sz val="12"/>
      <name val="Arial"/>
      <family val="2"/>
    </font>
    <font>
      <b/>
      <i/>
      <sz val="12"/>
      <color indexed="10"/>
      <name val="Arial"/>
      <family val="2"/>
    </font>
    <font>
      <sz val="9"/>
      <name val="Arial"/>
      <family val="2"/>
    </font>
    <font>
      <sz val="10"/>
      <name val="Arial"/>
      <family val="2"/>
    </font>
    <font>
      <u/>
      <sz val="11"/>
      <name val="Arial"/>
      <family val="2"/>
    </font>
    <font>
      <u/>
      <sz val="9"/>
      <name val="Arial"/>
      <family val="2"/>
    </font>
    <font>
      <u/>
      <sz val="10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sz val="11"/>
      <color indexed="10"/>
      <name val="Calibri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40">
    <xf numFmtId="0" fontId="0" fillId="0" borderId="0"/>
    <xf numFmtId="0" fontId="1" fillId="0" borderId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</cellStyleXfs>
  <cellXfs count="53">
    <xf numFmtId="0" fontId="0" fillId="0" borderId="0" xfId="0"/>
    <xf numFmtId="0" fontId="2" fillId="0" borderId="0" xfId="0" applyFont="1"/>
    <xf numFmtId="17" fontId="0" fillId="0" borderId="0" xfId="0" applyNumberForma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1" fillId="0" borderId="0" xfId="0" applyFont="1"/>
    <xf numFmtId="14" fontId="0" fillId="0" borderId="0" xfId="0" applyNumberFormat="1"/>
    <xf numFmtId="14" fontId="6" fillId="0" borderId="0" xfId="0" applyNumberFormat="1" applyFont="1"/>
    <xf numFmtId="0" fontId="0" fillId="0" borderId="0" xfId="0" applyAlignment="1">
      <alignment horizontal="left"/>
    </xf>
    <xf numFmtId="164" fontId="3" fillId="0" borderId="0" xfId="0" applyNumberFormat="1" applyFont="1"/>
    <xf numFmtId="0" fontId="0" fillId="0" borderId="0" xfId="0" quotePrefix="1"/>
    <xf numFmtId="164" fontId="0" fillId="0" borderId="0" xfId="0" applyNumberFormat="1"/>
    <xf numFmtId="164" fontId="2" fillId="0" borderId="0" xfId="0" applyNumberFormat="1" applyFont="1" applyAlignment="1">
      <alignment horizontal="left"/>
    </xf>
    <xf numFmtId="164" fontId="6" fillId="0" borderId="0" xfId="0" applyNumberFormat="1" applyFont="1"/>
    <xf numFmtId="0" fontId="7" fillId="0" borderId="0" xfId="0" applyFont="1" applyAlignment="1">
      <alignment horizontal="left"/>
    </xf>
    <xf numFmtId="165" fontId="0" fillId="0" borderId="0" xfId="0" applyNumberFormat="1"/>
    <xf numFmtId="165" fontId="6" fillId="2" borderId="0" xfId="0" applyNumberFormat="1" applyFont="1" applyFill="1"/>
    <xf numFmtId="166" fontId="0" fillId="0" borderId="0" xfId="0" applyNumberFormat="1"/>
    <xf numFmtId="11" fontId="5" fillId="0" borderId="0" xfId="0" applyNumberFormat="1" applyFont="1"/>
    <xf numFmtId="165" fontId="6" fillId="0" borderId="0" xfId="0" applyNumberFormat="1" applyFont="1"/>
    <xf numFmtId="0" fontId="0" fillId="0" borderId="0" xfId="0" applyFill="1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167" fontId="0" fillId="0" borderId="0" xfId="0" applyNumberFormat="1" applyFill="1"/>
    <xf numFmtId="167" fontId="10" fillId="0" borderId="0" xfId="0" applyNumberFormat="1" applyFont="1" applyFill="1"/>
    <xf numFmtId="167" fontId="2" fillId="0" borderId="0" xfId="0" applyNumberFormat="1" applyFont="1" applyFill="1"/>
    <xf numFmtId="0" fontId="0" fillId="0" borderId="0" xfId="0" applyFill="1" applyAlignment="1">
      <alignment vertical="center"/>
    </xf>
    <xf numFmtId="167" fontId="3" fillId="0" borderId="0" xfId="0" applyNumberFormat="1" applyFont="1" applyFill="1"/>
    <xf numFmtId="0" fontId="7" fillId="0" borderId="0" xfId="0" applyFont="1" applyFill="1" applyAlignment="1">
      <alignment horizontal="center"/>
    </xf>
    <xf numFmtId="0" fontId="10" fillId="0" borderId="0" xfId="0" applyFont="1" applyFill="1"/>
    <xf numFmtId="167" fontId="1" fillId="0" borderId="0" xfId="0" applyNumberFormat="1" applyFont="1" applyFill="1"/>
    <xf numFmtId="0" fontId="5" fillId="0" borderId="0" xfId="0" applyFont="1" applyFill="1"/>
    <xf numFmtId="0" fontId="1" fillId="0" borderId="0" xfId="0" applyFont="1" applyFill="1"/>
    <xf numFmtId="0" fontId="11" fillId="0" borderId="0" xfId="0" applyFont="1" applyFill="1"/>
    <xf numFmtId="0" fontId="0" fillId="0" borderId="0" xfId="0" applyFill="1" applyAlignment="1"/>
    <xf numFmtId="0" fontId="1" fillId="0" borderId="0" xfId="1"/>
    <xf numFmtId="0" fontId="12" fillId="0" borderId="0" xfId="1" applyFont="1"/>
    <xf numFmtId="0" fontId="13" fillId="0" borderId="0" xfId="1" applyFont="1"/>
    <xf numFmtId="0" fontId="14" fillId="0" borderId="0" xfId="1" applyFont="1"/>
    <xf numFmtId="0" fontId="15" fillId="0" borderId="0" xfId="1" applyFont="1"/>
    <xf numFmtId="0" fontId="16" fillId="0" borderId="0" xfId="1" applyFont="1"/>
    <xf numFmtId="0" fontId="1" fillId="0" borderId="0" xfId="1" applyFont="1"/>
    <xf numFmtId="0" fontId="17" fillId="0" borderId="0" xfId="1" applyFont="1"/>
    <xf numFmtId="165" fontId="13" fillId="0" borderId="0" xfId="1" applyNumberFormat="1" applyFont="1"/>
    <xf numFmtId="0" fontId="0" fillId="0" borderId="0" xfId="0" applyAlignment="1">
      <alignment vertical="center"/>
    </xf>
    <xf numFmtId="0" fontId="0" fillId="0" borderId="0" xfId="0" applyAlignment="1"/>
    <xf numFmtId="0" fontId="19" fillId="0" borderId="0" xfId="0" applyFont="1"/>
    <xf numFmtId="0" fontId="0" fillId="3" borderId="0" xfId="0" applyFill="1"/>
    <xf numFmtId="165" fontId="0" fillId="3" borderId="0" xfId="0" applyNumberFormat="1" applyFill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40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Normal" xfId="0" builtinId="0"/>
    <cellStyle name="Normal_GWNVIL1916#1" xfId="1"/>
  </cellStyles>
  <dxfs count="0"/>
  <tableStyles count="0" defaultTableStyle="TableStyleMedium2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15D5D3"/>
      <color rgb="FF19FF1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7683876163207"/>
          <c:y val="3.4714821916690501E-2"/>
          <c:w val="0.78983506323073205"/>
          <c:h val="0.80858451307576196"/>
        </c:manualLayout>
      </c:layout>
      <c:scatterChart>
        <c:scatterStyle val="smoothMarker"/>
        <c:varyColors val="0"/>
        <c:ser>
          <c:idx val="0"/>
          <c:order val="0"/>
          <c:tx>
            <c:v>56% clay</c:v>
          </c:tx>
          <c:spPr>
            <a:ln w="25400">
              <a:solidFill>
                <a:schemeClr val="tx1"/>
              </a:solidFill>
            </a:ln>
          </c:spPr>
          <c:marker>
            <c:symbol val="circl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Summary!$A$5:$A$123</c:f>
              <c:numCache>
                <c:formatCode>General</c:formatCode>
                <c:ptCount val="119"/>
                <c:pt idx="0">
                  <c:v>21638</c:v>
                </c:pt>
                <c:pt idx="1">
                  <c:v>20542</c:v>
                </c:pt>
                <c:pt idx="2">
                  <c:v>19431.2</c:v>
                </c:pt>
                <c:pt idx="3">
                  <c:v>18262.849999999999</c:v>
                </c:pt>
                <c:pt idx="4">
                  <c:v>17088.899999999998</c:v>
                </c:pt>
                <c:pt idx="5">
                  <c:v>16433.25</c:v>
                </c:pt>
                <c:pt idx="6">
                  <c:v>15820.9</c:v>
                </c:pt>
                <c:pt idx="7">
                  <c:v>15146.75</c:v>
                </c:pt>
                <c:pt idx="8">
                  <c:v>14533</c:v>
                </c:pt>
                <c:pt idx="9">
                  <c:v>14052.9</c:v>
                </c:pt>
                <c:pt idx="10">
                  <c:v>13606.15</c:v>
                </c:pt>
                <c:pt idx="11">
                  <c:v>13020.099999999999</c:v>
                </c:pt>
                <c:pt idx="12">
                  <c:v>12487.550000000001</c:v>
                </c:pt>
                <c:pt idx="13">
                  <c:v>11745.150000000001</c:v>
                </c:pt>
                <c:pt idx="14">
                  <c:v>11097.35</c:v>
                </c:pt>
                <c:pt idx="15">
                  <c:v>10214.549999999999</c:v>
                </c:pt>
                <c:pt idx="16">
                  <c:v>9397.4499999999989</c:v>
                </c:pt>
                <c:pt idx="17">
                  <c:v>8646.15</c:v>
                </c:pt>
                <c:pt idx="18">
                  <c:v>7956.1</c:v>
                </c:pt>
                <c:pt idx="19">
                  <c:v>7318.4500000000007</c:v>
                </c:pt>
                <c:pt idx="20">
                  <c:v>6734.8</c:v>
                </c:pt>
                <c:pt idx="21">
                  <c:v>6195.75</c:v>
                </c:pt>
                <c:pt idx="22">
                  <c:v>5700.9</c:v>
                </c:pt>
                <c:pt idx="23">
                  <c:v>5245.8499999999995</c:v>
                </c:pt>
                <c:pt idx="24">
                  <c:v>4826.25</c:v>
                </c:pt>
                <c:pt idx="25">
                  <c:v>4440.8</c:v>
                </c:pt>
                <c:pt idx="26">
                  <c:v>4086.0000000000005</c:v>
                </c:pt>
                <c:pt idx="27">
                  <c:v>3680.9500000000003</c:v>
                </c:pt>
                <c:pt idx="28">
                  <c:v>3358.8</c:v>
                </c:pt>
                <c:pt idx="29">
                  <c:v>3066.95</c:v>
                </c:pt>
                <c:pt idx="30">
                  <c:v>2800.8</c:v>
                </c:pt>
                <c:pt idx="31">
                  <c:v>2565.25</c:v>
                </c:pt>
                <c:pt idx="32">
                  <c:v>2415.15</c:v>
                </c:pt>
                <c:pt idx="33">
                  <c:v>2174.6</c:v>
                </c:pt>
                <c:pt idx="34">
                  <c:v>1974.85</c:v>
                </c:pt>
                <c:pt idx="35">
                  <c:v>1828.8500000000001</c:v>
                </c:pt>
                <c:pt idx="36">
                  <c:v>1682.1999999999998</c:v>
                </c:pt>
                <c:pt idx="37">
                  <c:v>1505.6499999999999</c:v>
                </c:pt>
                <c:pt idx="38">
                  <c:v>1405.5500000000002</c:v>
                </c:pt>
                <c:pt idx="39">
                  <c:v>1260.05</c:v>
                </c:pt>
                <c:pt idx="40">
                  <c:v>1173.6500000000001</c:v>
                </c:pt>
                <c:pt idx="41">
                  <c:v>1093.5</c:v>
                </c:pt>
                <c:pt idx="42">
                  <c:v>996.95</c:v>
                </c:pt>
                <c:pt idx="43">
                  <c:v>916.2</c:v>
                </c:pt>
                <c:pt idx="44">
                  <c:v>850.1</c:v>
                </c:pt>
                <c:pt idx="45">
                  <c:v>781.80000000000007</c:v>
                </c:pt>
                <c:pt idx="46">
                  <c:v>712.5</c:v>
                </c:pt>
                <c:pt idx="47">
                  <c:v>654.95000000000005</c:v>
                </c:pt>
                <c:pt idx="48">
                  <c:v>610.65</c:v>
                </c:pt>
                <c:pt idx="49">
                  <c:v>559.69999999999993</c:v>
                </c:pt>
                <c:pt idx="50">
                  <c:v>512</c:v>
                </c:pt>
                <c:pt idx="51">
                  <c:v>474.95</c:v>
                </c:pt>
                <c:pt idx="52">
                  <c:v>433.40000000000003</c:v>
                </c:pt>
                <c:pt idx="53">
                  <c:v>398.4</c:v>
                </c:pt>
                <c:pt idx="54">
                  <c:v>368.9</c:v>
                </c:pt>
                <c:pt idx="55">
                  <c:v>339.6</c:v>
                </c:pt>
                <c:pt idx="56">
                  <c:v>311.5</c:v>
                </c:pt>
                <c:pt idx="57">
                  <c:v>286.34999999999997</c:v>
                </c:pt>
                <c:pt idx="58">
                  <c:v>263</c:v>
                </c:pt>
                <c:pt idx="59">
                  <c:v>241.45</c:v>
                </c:pt>
                <c:pt idx="60">
                  <c:v>222.6</c:v>
                </c:pt>
                <c:pt idx="61">
                  <c:v>204.8</c:v>
                </c:pt>
                <c:pt idx="62">
                  <c:v>188.75</c:v>
                </c:pt>
                <c:pt idx="63">
                  <c:v>172.9</c:v>
                </c:pt>
                <c:pt idx="64">
                  <c:v>159.89999999999998</c:v>
                </c:pt>
                <c:pt idx="65">
                  <c:v>146.6</c:v>
                </c:pt>
                <c:pt idx="66">
                  <c:v>135.19999999999999</c:v>
                </c:pt>
                <c:pt idx="67">
                  <c:v>124.2</c:v>
                </c:pt>
                <c:pt idx="68">
                  <c:v>114.3</c:v>
                </c:pt>
                <c:pt idx="69">
                  <c:v>105.1</c:v>
                </c:pt>
                <c:pt idx="70">
                  <c:v>96.699999999999989</c:v>
                </c:pt>
                <c:pt idx="71">
                  <c:v>89.05</c:v>
                </c:pt>
                <c:pt idx="72">
                  <c:v>81.8</c:v>
                </c:pt>
                <c:pt idx="73">
                  <c:v>75.349999999999994</c:v>
                </c:pt>
                <c:pt idx="74">
                  <c:v>69.3</c:v>
                </c:pt>
                <c:pt idx="75">
                  <c:v>63.70000000000001</c:v>
                </c:pt>
                <c:pt idx="76">
                  <c:v>58.7</c:v>
                </c:pt>
                <c:pt idx="77">
                  <c:v>54</c:v>
                </c:pt>
                <c:pt idx="78">
                  <c:v>49.7</c:v>
                </c:pt>
                <c:pt idx="79">
                  <c:v>45.699999999999996</c:v>
                </c:pt>
                <c:pt idx="80">
                  <c:v>42.05</c:v>
                </c:pt>
                <c:pt idx="81">
                  <c:v>38.65</c:v>
                </c:pt>
                <c:pt idx="82">
                  <c:v>35.549999999999997</c:v>
                </c:pt>
                <c:pt idx="83">
                  <c:v>32.75</c:v>
                </c:pt>
                <c:pt idx="84">
                  <c:v>30.099999999999998</c:v>
                </c:pt>
                <c:pt idx="85">
                  <c:v>27.7</c:v>
                </c:pt>
                <c:pt idx="86">
                  <c:v>25.5</c:v>
                </c:pt>
                <c:pt idx="87">
                  <c:v>24.049999999999997</c:v>
                </c:pt>
                <c:pt idx="88">
                  <c:v>22.05</c:v>
                </c:pt>
                <c:pt idx="89">
                  <c:v>19.849999999999998</c:v>
                </c:pt>
                <c:pt idx="90">
                  <c:v>18.3</c:v>
                </c:pt>
                <c:pt idx="91">
                  <c:v>16.850000000000001</c:v>
                </c:pt>
                <c:pt idx="92">
                  <c:v>15.5</c:v>
                </c:pt>
                <c:pt idx="93">
                  <c:v>14.25</c:v>
                </c:pt>
                <c:pt idx="94">
                  <c:v>13.100000000000001</c:v>
                </c:pt>
                <c:pt idx="95">
                  <c:v>12.05</c:v>
                </c:pt>
                <c:pt idx="96">
                  <c:v>11.1</c:v>
                </c:pt>
                <c:pt idx="97">
                  <c:v>10.200000000000001</c:v>
                </c:pt>
                <c:pt idx="98">
                  <c:v>9.4</c:v>
                </c:pt>
                <c:pt idx="99">
                  <c:v>8.65</c:v>
                </c:pt>
                <c:pt idx="100">
                  <c:v>7.95</c:v>
                </c:pt>
                <c:pt idx="101">
                  <c:v>7.3</c:v>
                </c:pt>
                <c:pt idx="102">
                  <c:v>6.75</c:v>
                </c:pt>
                <c:pt idx="103">
                  <c:v>6.2</c:v>
                </c:pt>
                <c:pt idx="104">
                  <c:v>5.7</c:v>
                </c:pt>
                <c:pt idx="105">
                  <c:v>5.25</c:v>
                </c:pt>
                <c:pt idx="106">
                  <c:v>4.8500000000000005</c:v>
                </c:pt>
                <c:pt idx="107">
                  <c:v>4.45</c:v>
                </c:pt>
                <c:pt idx="108">
                  <c:v>4.1000000000000005</c:v>
                </c:pt>
                <c:pt idx="109">
                  <c:v>3.75</c:v>
                </c:pt>
                <c:pt idx="110">
                  <c:v>3.4499999999999997</c:v>
                </c:pt>
                <c:pt idx="111">
                  <c:v>3.2</c:v>
                </c:pt>
                <c:pt idx="112">
                  <c:v>2.9499999999999997</c:v>
                </c:pt>
                <c:pt idx="113">
                  <c:v>2.7</c:v>
                </c:pt>
                <c:pt idx="114">
                  <c:v>2.5</c:v>
                </c:pt>
                <c:pt idx="115">
                  <c:v>2.2999999999999998</c:v>
                </c:pt>
                <c:pt idx="116">
                  <c:v>2.1</c:v>
                </c:pt>
                <c:pt idx="117">
                  <c:v>1.95</c:v>
                </c:pt>
                <c:pt idx="118">
                  <c:v>1.8</c:v>
                </c:pt>
              </c:numCache>
            </c:numRef>
          </c:xVal>
          <c:yVal>
            <c:numRef>
              <c:f>Summary!$B$5:$B$123</c:f>
              <c:numCache>
                <c:formatCode>General</c:formatCode>
                <c:ptCount val="119"/>
                <c:pt idx="1">
                  <c:v>0</c:v>
                </c:pt>
                <c:pt idx="2">
                  <c:v>4.1377695499150491E-2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4.1377695499150491E-2</c:v>
                </c:pt>
                <c:pt idx="7">
                  <c:v>4.137769549913628E-2</c:v>
                </c:pt>
                <c:pt idx="8">
                  <c:v>0</c:v>
                </c:pt>
                <c:pt idx="9">
                  <c:v>0</c:v>
                </c:pt>
                <c:pt idx="10">
                  <c:v>4.1377695499150491E-2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4.1377695499150491E-2</c:v>
                </c:pt>
                <c:pt idx="15">
                  <c:v>0</c:v>
                </c:pt>
                <c:pt idx="16">
                  <c:v>0</c:v>
                </c:pt>
                <c:pt idx="17">
                  <c:v>4.1377695499150491E-2</c:v>
                </c:pt>
                <c:pt idx="18">
                  <c:v>0</c:v>
                </c:pt>
                <c:pt idx="19">
                  <c:v>4.1377695499150491E-2</c:v>
                </c:pt>
                <c:pt idx="20">
                  <c:v>0</c:v>
                </c:pt>
                <c:pt idx="21">
                  <c:v>4.137769549913628E-2</c:v>
                </c:pt>
                <c:pt idx="22">
                  <c:v>4.1377695499150491E-2</c:v>
                </c:pt>
                <c:pt idx="23">
                  <c:v>0</c:v>
                </c:pt>
                <c:pt idx="24">
                  <c:v>4.1377695499150491E-2</c:v>
                </c:pt>
                <c:pt idx="25">
                  <c:v>0</c:v>
                </c:pt>
                <c:pt idx="26">
                  <c:v>4.1377695499150491E-2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8.2755390998286771E-2</c:v>
                </c:pt>
                <c:pt idx="31">
                  <c:v>4.1377695499150491E-2</c:v>
                </c:pt>
                <c:pt idx="32">
                  <c:v>0</c:v>
                </c:pt>
                <c:pt idx="33">
                  <c:v>4.1377695499150491E-2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4.1377695499150491E-2</c:v>
                </c:pt>
                <c:pt idx="38">
                  <c:v>0</c:v>
                </c:pt>
                <c:pt idx="39">
                  <c:v>8.2755390998286771E-2</c:v>
                </c:pt>
                <c:pt idx="40">
                  <c:v>4.1377695499150491E-2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4.1377695499150491E-2</c:v>
                </c:pt>
                <c:pt idx="55">
                  <c:v>4.1377695499150491E-2</c:v>
                </c:pt>
                <c:pt idx="56">
                  <c:v>0</c:v>
                </c:pt>
                <c:pt idx="57">
                  <c:v>4.137769549913628E-2</c:v>
                </c:pt>
                <c:pt idx="58">
                  <c:v>4.1377695499150491E-2</c:v>
                </c:pt>
                <c:pt idx="59">
                  <c:v>4.1377695499150491E-2</c:v>
                </c:pt>
                <c:pt idx="60">
                  <c:v>8.2755390998300982E-2</c:v>
                </c:pt>
                <c:pt idx="61">
                  <c:v>0.12413308649743726</c:v>
                </c:pt>
                <c:pt idx="62">
                  <c:v>0.12413308649743726</c:v>
                </c:pt>
                <c:pt idx="63">
                  <c:v>0.16551078199658775</c:v>
                </c:pt>
                <c:pt idx="64">
                  <c:v>0.16551078199660196</c:v>
                </c:pt>
                <c:pt idx="65">
                  <c:v>0.20688847749573824</c:v>
                </c:pt>
                <c:pt idx="66">
                  <c:v>0.24826617299487452</c:v>
                </c:pt>
                <c:pt idx="67">
                  <c:v>0.86893160548210346</c:v>
                </c:pt>
                <c:pt idx="68">
                  <c:v>2.0275070794582319</c:v>
                </c:pt>
                <c:pt idx="69">
                  <c:v>5.7514996743815061</c:v>
                </c:pt>
                <c:pt idx="70">
                  <c:v>8.3582944908278023</c:v>
                </c:pt>
                <c:pt idx="71">
                  <c:v>9.0203376188141533</c:v>
                </c:pt>
                <c:pt idx="72">
                  <c:v>5.0480788508960046</c:v>
                </c:pt>
                <c:pt idx="73">
                  <c:v>4.634301895904521</c:v>
                </c:pt>
                <c:pt idx="74">
                  <c:v>3.517104117427543</c:v>
                </c:pt>
                <c:pt idx="75">
                  <c:v>3.2274602489335109</c:v>
                </c:pt>
                <c:pt idx="76">
                  <c:v>2.9378163804394717</c:v>
                </c:pt>
                <c:pt idx="77">
                  <c:v>2.6067948164462891</c:v>
                </c:pt>
                <c:pt idx="78">
                  <c:v>2.4412840344496942</c:v>
                </c:pt>
                <c:pt idx="79">
                  <c:v>2.3171509479522641</c:v>
                </c:pt>
                <c:pt idx="80">
                  <c:v>2.3585286434514217</c:v>
                </c:pt>
                <c:pt idx="81">
                  <c:v>1.944751688459931</c:v>
                </c:pt>
                <c:pt idx="82">
                  <c:v>1.8206186019624866</c:v>
                </c:pt>
                <c:pt idx="83">
                  <c:v>1.6137301244667484</c:v>
                </c:pt>
                <c:pt idx="84">
                  <c:v>1.4068416469710172</c:v>
                </c:pt>
                <c:pt idx="85">
                  <c:v>1.4482193424701535</c:v>
                </c:pt>
                <c:pt idx="86">
                  <c:v>1.199953169475279</c:v>
                </c:pt>
                <c:pt idx="87">
                  <c:v>1.1585754739761285</c:v>
                </c:pt>
                <c:pt idx="88">
                  <c:v>1.0758200829778275</c:v>
                </c:pt>
                <c:pt idx="89">
                  <c:v>1.0344423874786912</c:v>
                </c:pt>
                <c:pt idx="90">
                  <c:v>0.95168699648039023</c:v>
                </c:pt>
                <c:pt idx="91">
                  <c:v>0.91030930098125395</c:v>
                </c:pt>
                <c:pt idx="92">
                  <c:v>0.74479851898463778</c:v>
                </c:pt>
                <c:pt idx="93">
                  <c:v>0.70342082348552992</c:v>
                </c:pt>
                <c:pt idx="94">
                  <c:v>0.66204312798635101</c:v>
                </c:pt>
                <c:pt idx="95">
                  <c:v>0.62066543248721473</c:v>
                </c:pt>
                <c:pt idx="96">
                  <c:v>0.66204312798635101</c:v>
                </c:pt>
                <c:pt idx="97">
                  <c:v>0.66204312798636522</c:v>
                </c:pt>
                <c:pt idx="98">
                  <c:v>0.62066543248721473</c:v>
                </c:pt>
                <c:pt idx="99">
                  <c:v>0.53791004148891375</c:v>
                </c:pt>
                <c:pt idx="100">
                  <c:v>0.53791004148891375</c:v>
                </c:pt>
                <c:pt idx="101">
                  <c:v>0.53791004148891375</c:v>
                </c:pt>
                <c:pt idx="102">
                  <c:v>0.49653234598977747</c:v>
                </c:pt>
                <c:pt idx="103">
                  <c:v>0.45515465049061277</c:v>
                </c:pt>
                <c:pt idx="104">
                  <c:v>0.49653234598977747</c:v>
                </c:pt>
                <c:pt idx="105">
                  <c:v>0.45515465049062698</c:v>
                </c:pt>
                <c:pt idx="106">
                  <c:v>0.45515465049059856</c:v>
                </c:pt>
                <c:pt idx="107">
                  <c:v>0.4137769549914907</c:v>
                </c:pt>
                <c:pt idx="108">
                  <c:v>0.37239925949231178</c:v>
                </c:pt>
                <c:pt idx="109">
                  <c:v>0.4137769549914907</c:v>
                </c:pt>
                <c:pt idx="110">
                  <c:v>0.3310215639931755</c:v>
                </c:pt>
                <c:pt idx="111">
                  <c:v>0.28964386849403922</c:v>
                </c:pt>
                <c:pt idx="112">
                  <c:v>0.28964386849403922</c:v>
                </c:pt>
                <c:pt idx="113">
                  <c:v>0.28964386849402501</c:v>
                </c:pt>
                <c:pt idx="114">
                  <c:v>0.24826617299488873</c:v>
                </c:pt>
                <c:pt idx="115">
                  <c:v>0.24826617299488873</c:v>
                </c:pt>
                <c:pt idx="116">
                  <c:v>0.20688847749572403</c:v>
                </c:pt>
                <c:pt idx="117">
                  <c:v>0.24826617299493137</c:v>
                </c:pt>
                <c:pt idx="118">
                  <c:v>0.2482661729948461</c:v>
                </c:pt>
              </c:numCache>
            </c:numRef>
          </c:yVal>
          <c:smooth val="1"/>
        </c:ser>
        <c:ser>
          <c:idx val="1"/>
          <c:order val="1"/>
          <c:tx>
            <c:v>50% clay</c:v>
          </c:tx>
          <c:spPr>
            <a:ln w="25400">
              <a:solidFill>
                <a:srgbClr val="0000FF"/>
              </a:solidFill>
            </a:ln>
          </c:spPr>
          <c:marker>
            <c:symbol val="diamond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</a:ln>
            </c:spPr>
          </c:marker>
          <c:xVal>
            <c:numRef>
              <c:f>Summary!$A$5:$A$123</c:f>
              <c:numCache>
                <c:formatCode>General</c:formatCode>
                <c:ptCount val="119"/>
                <c:pt idx="0">
                  <c:v>21638</c:v>
                </c:pt>
                <c:pt idx="1">
                  <c:v>20542</c:v>
                </c:pt>
                <c:pt idx="2">
                  <c:v>19431.2</c:v>
                </c:pt>
                <c:pt idx="3">
                  <c:v>18262.849999999999</c:v>
                </c:pt>
                <c:pt idx="4">
                  <c:v>17088.899999999998</c:v>
                </c:pt>
                <c:pt idx="5">
                  <c:v>16433.25</c:v>
                </c:pt>
                <c:pt idx="6">
                  <c:v>15820.9</c:v>
                </c:pt>
                <c:pt idx="7">
                  <c:v>15146.75</c:v>
                </c:pt>
                <c:pt idx="8">
                  <c:v>14533</c:v>
                </c:pt>
                <c:pt idx="9">
                  <c:v>14052.9</c:v>
                </c:pt>
                <c:pt idx="10">
                  <c:v>13606.15</c:v>
                </c:pt>
                <c:pt idx="11">
                  <c:v>13020.099999999999</c:v>
                </c:pt>
                <c:pt idx="12">
                  <c:v>12487.550000000001</c:v>
                </c:pt>
                <c:pt idx="13">
                  <c:v>11745.150000000001</c:v>
                </c:pt>
                <c:pt idx="14">
                  <c:v>11097.35</c:v>
                </c:pt>
                <c:pt idx="15">
                  <c:v>10214.549999999999</c:v>
                </c:pt>
                <c:pt idx="16">
                  <c:v>9397.4499999999989</c:v>
                </c:pt>
                <c:pt idx="17">
                  <c:v>8646.15</c:v>
                </c:pt>
                <c:pt idx="18">
                  <c:v>7956.1</c:v>
                </c:pt>
                <c:pt idx="19">
                  <c:v>7318.4500000000007</c:v>
                </c:pt>
                <c:pt idx="20">
                  <c:v>6734.8</c:v>
                </c:pt>
                <c:pt idx="21">
                  <c:v>6195.75</c:v>
                </c:pt>
                <c:pt idx="22">
                  <c:v>5700.9</c:v>
                </c:pt>
                <c:pt idx="23">
                  <c:v>5245.8499999999995</c:v>
                </c:pt>
                <c:pt idx="24">
                  <c:v>4826.25</c:v>
                </c:pt>
                <c:pt idx="25">
                  <c:v>4440.8</c:v>
                </c:pt>
                <c:pt idx="26">
                  <c:v>4086.0000000000005</c:v>
                </c:pt>
                <c:pt idx="27">
                  <c:v>3680.9500000000003</c:v>
                </c:pt>
                <c:pt idx="28">
                  <c:v>3358.8</c:v>
                </c:pt>
                <c:pt idx="29">
                  <c:v>3066.95</c:v>
                </c:pt>
                <c:pt idx="30">
                  <c:v>2800.8</c:v>
                </c:pt>
                <c:pt idx="31">
                  <c:v>2565.25</c:v>
                </c:pt>
                <c:pt idx="32">
                  <c:v>2415.15</c:v>
                </c:pt>
                <c:pt idx="33">
                  <c:v>2174.6</c:v>
                </c:pt>
                <c:pt idx="34">
                  <c:v>1974.85</c:v>
                </c:pt>
                <c:pt idx="35">
                  <c:v>1828.8500000000001</c:v>
                </c:pt>
                <c:pt idx="36">
                  <c:v>1682.1999999999998</c:v>
                </c:pt>
                <c:pt idx="37">
                  <c:v>1505.6499999999999</c:v>
                </c:pt>
                <c:pt idx="38">
                  <c:v>1405.5500000000002</c:v>
                </c:pt>
                <c:pt idx="39">
                  <c:v>1260.05</c:v>
                </c:pt>
                <c:pt idx="40">
                  <c:v>1173.6500000000001</c:v>
                </c:pt>
                <c:pt idx="41">
                  <c:v>1093.5</c:v>
                </c:pt>
                <c:pt idx="42">
                  <c:v>996.95</c:v>
                </c:pt>
                <c:pt idx="43">
                  <c:v>916.2</c:v>
                </c:pt>
                <c:pt idx="44">
                  <c:v>850.1</c:v>
                </c:pt>
                <c:pt idx="45">
                  <c:v>781.80000000000007</c:v>
                </c:pt>
                <c:pt idx="46">
                  <c:v>712.5</c:v>
                </c:pt>
                <c:pt idx="47">
                  <c:v>654.95000000000005</c:v>
                </c:pt>
                <c:pt idx="48">
                  <c:v>610.65</c:v>
                </c:pt>
                <c:pt idx="49">
                  <c:v>559.69999999999993</c:v>
                </c:pt>
                <c:pt idx="50">
                  <c:v>512</c:v>
                </c:pt>
                <c:pt idx="51">
                  <c:v>474.95</c:v>
                </c:pt>
                <c:pt idx="52">
                  <c:v>433.40000000000003</c:v>
                </c:pt>
                <c:pt idx="53">
                  <c:v>398.4</c:v>
                </c:pt>
                <c:pt idx="54">
                  <c:v>368.9</c:v>
                </c:pt>
                <c:pt idx="55">
                  <c:v>339.6</c:v>
                </c:pt>
                <c:pt idx="56">
                  <c:v>311.5</c:v>
                </c:pt>
                <c:pt idx="57">
                  <c:v>286.34999999999997</c:v>
                </c:pt>
                <c:pt idx="58">
                  <c:v>263</c:v>
                </c:pt>
                <c:pt idx="59">
                  <c:v>241.45</c:v>
                </c:pt>
                <c:pt idx="60">
                  <c:v>222.6</c:v>
                </c:pt>
                <c:pt idx="61">
                  <c:v>204.8</c:v>
                </c:pt>
                <c:pt idx="62">
                  <c:v>188.75</c:v>
                </c:pt>
                <c:pt idx="63">
                  <c:v>172.9</c:v>
                </c:pt>
                <c:pt idx="64">
                  <c:v>159.89999999999998</c:v>
                </c:pt>
                <c:pt idx="65">
                  <c:v>146.6</c:v>
                </c:pt>
                <c:pt idx="66">
                  <c:v>135.19999999999999</c:v>
                </c:pt>
                <c:pt idx="67">
                  <c:v>124.2</c:v>
                </c:pt>
                <c:pt idx="68">
                  <c:v>114.3</c:v>
                </c:pt>
                <c:pt idx="69">
                  <c:v>105.1</c:v>
                </c:pt>
                <c:pt idx="70">
                  <c:v>96.699999999999989</c:v>
                </c:pt>
                <c:pt idx="71">
                  <c:v>89.05</c:v>
                </c:pt>
                <c:pt idx="72">
                  <c:v>81.8</c:v>
                </c:pt>
                <c:pt idx="73">
                  <c:v>75.349999999999994</c:v>
                </c:pt>
                <c:pt idx="74">
                  <c:v>69.3</c:v>
                </c:pt>
                <c:pt idx="75">
                  <c:v>63.70000000000001</c:v>
                </c:pt>
                <c:pt idx="76">
                  <c:v>58.7</c:v>
                </c:pt>
                <c:pt idx="77">
                  <c:v>54</c:v>
                </c:pt>
                <c:pt idx="78">
                  <c:v>49.7</c:v>
                </c:pt>
                <c:pt idx="79">
                  <c:v>45.699999999999996</c:v>
                </c:pt>
                <c:pt idx="80">
                  <c:v>42.05</c:v>
                </c:pt>
                <c:pt idx="81">
                  <c:v>38.65</c:v>
                </c:pt>
                <c:pt idx="82">
                  <c:v>35.549999999999997</c:v>
                </c:pt>
                <c:pt idx="83">
                  <c:v>32.75</c:v>
                </c:pt>
                <c:pt idx="84">
                  <c:v>30.099999999999998</c:v>
                </c:pt>
                <c:pt idx="85">
                  <c:v>27.7</c:v>
                </c:pt>
                <c:pt idx="86">
                  <c:v>25.5</c:v>
                </c:pt>
                <c:pt idx="87">
                  <c:v>24.049999999999997</c:v>
                </c:pt>
                <c:pt idx="88">
                  <c:v>22.05</c:v>
                </c:pt>
                <c:pt idx="89">
                  <c:v>19.849999999999998</c:v>
                </c:pt>
                <c:pt idx="90">
                  <c:v>18.3</c:v>
                </c:pt>
                <c:pt idx="91">
                  <c:v>16.850000000000001</c:v>
                </c:pt>
                <c:pt idx="92">
                  <c:v>15.5</c:v>
                </c:pt>
                <c:pt idx="93">
                  <c:v>14.25</c:v>
                </c:pt>
                <c:pt idx="94">
                  <c:v>13.100000000000001</c:v>
                </c:pt>
                <c:pt idx="95">
                  <c:v>12.05</c:v>
                </c:pt>
                <c:pt idx="96">
                  <c:v>11.1</c:v>
                </c:pt>
                <c:pt idx="97">
                  <c:v>10.200000000000001</c:v>
                </c:pt>
                <c:pt idx="98">
                  <c:v>9.4</c:v>
                </c:pt>
                <c:pt idx="99">
                  <c:v>8.65</c:v>
                </c:pt>
                <c:pt idx="100">
                  <c:v>7.95</c:v>
                </c:pt>
                <c:pt idx="101">
                  <c:v>7.3</c:v>
                </c:pt>
                <c:pt idx="102">
                  <c:v>6.75</c:v>
                </c:pt>
                <c:pt idx="103">
                  <c:v>6.2</c:v>
                </c:pt>
                <c:pt idx="104">
                  <c:v>5.7</c:v>
                </c:pt>
                <c:pt idx="105">
                  <c:v>5.25</c:v>
                </c:pt>
                <c:pt idx="106">
                  <c:v>4.8500000000000005</c:v>
                </c:pt>
                <c:pt idx="107">
                  <c:v>4.45</c:v>
                </c:pt>
                <c:pt idx="108">
                  <c:v>4.1000000000000005</c:v>
                </c:pt>
                <c:pt idx="109">
                  <c:v>3.75</c:v>
                </c:pt>
                <c:pt idx="110">
                  <c:v>3.4499999999999997</c:v>
                </c:pt>
                <c:pt idx="111">
                  <c:v>3.2</c:v>
                </c:pt>
                <c:pt idx="112">
                  <c:v>2.9499999999999997</c:v>
                </c:pt>
                <c:pt idx="113">
                  <c:v>2.7</c:v>
                </c:pt>
                <c:pt idx="114">
                  <c:v>2.5</c:v>
                </c:pt>
                <c:pt idx="115">
                  <c:v>2.2999999999999998</c:v>
                </c:pt>
                <c:pt idx="116">
                  <c:v>2.1</c:v>
                </c:pt>
                <c:pt idx="117">
                  <c:v>1.95</c:v>
                </c:pt>
                <c:pt idx="118">
                  <c:v>1.8</c:v>
                </c:pt>
              </c:numCache>
            </c:numRef>
          </c:xVal>
          <c:yVal>
            <c:numRef>
              <c:f>Summary!$D$5:$D$123</c:f>
              <c:numCache>
                <c:formatCode>General</c:formatCode>
                <c:ptCount val="119"/>
                <c:pt idx="1">
                  <c:v>0</c:v>
                </c:pt>
                <c:pt idx="2">
                  <c:v>0</c:v>
                </c:pt>
                <c:pt idx="3">
                  <c:v>4.2885802430305375E-2</c:v>
                </c:pt>
                <c:pt idx="4">
                  <c:v>0</c:v>
                </c:pt>
                <c:pt idx="5">
                  <c:v>4.2885802430305375E-2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4.2885802430305375E-2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4.2885802430291164E-2</c:v>
                </c:pt>
                <c:pt idx="15">
                  <c:v>0</c:v>
                </c:pt>
                <c:pt idx="16">
                  <c:v>0</c:v>
                </c:pt>
                <c:pt idx="17">
                  <c:v>4.2885802430305375E-2</c:v>
                </c:pt>
                <c:pt idx="18">
                  <c:v>0</c:v>
                </c:pt>
                <c:pt idx="19">
                  <c:v>4.2885802430305375E-2</c:v>
                </c:pt>
                <c:pt idx="20">
                  <c:v>0</c:v>
                </c:pt>
                <c:pt idx="21">
                  <c:v>4.2885802430305375E-2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4.2885802430305375E-2</c:v>
                </c:pt>
                <c:pt idx="26">
                  <c:v>4.2885802430305375E-2</c:v>
                </c:pt>
                <c:pt idx="27">
                  <c:v>0</c:v>
                </c:pt>
                <c:pt idx="28">
                  <c:v>4.2885802430291164E-2</c:v>
                </c:pt>
                <c:pt idx="29">
                  <c:v>0</c:v>
                </c:pt>
                <c:pt idx="30">
                  <c:v>8.5771604860610751E-2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4.2885802430305375E-2</c:v>
                </c:pt>
                <c:pt idx="35">
                  <c:v>0</c:v>
                </c:pt>
                <c:pt idx="36">
                  <c:v>4.2885802430305375E-2</c:v>
                </c:pt>
                <c:pt idx="37">
                  <c:v>0</c:v>
                </c:pt>
                <c:pt idx="38">
                  <c:v>4.2885802430305375E-2</c:v>
                </c:pt>
                <c:pt idx="39">
                  <c:v>0</c:v>
                </c:pt>
                <c:pt idx="40">
                  <c:v>0</c:v>
                </c:pt>
                <c:pt idx="41">
                  <c:v>4.2885802430291164E-2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4.2885802430305375E-2</c:v>
                </c:pt>
                <c:pt idx="46">
                  <c:v>0</c:v>
                </c:pt>
                <c:pt idx="47">
                  <c:v>0</c:v>
                </c:pt>
                <c:pt idx="48">
                  <c:v>4.2885802430305375E-2</c:v>
                </c:pt>
                <c:pt idx="49">
                  <c:v>4.2885802430305375E-2</c:v>
                </c:pt>
                <c:pt idx="50">
                  <c:v>8.5771604860610751E-2</c:v>
                </c:pt>
                <c:pt idx="51">
                  <c:v>4.2885802430291164E-2</c:v>
                </c:pt>
                <c:pt idx="52">
                  <c:v>4.2885802430305375E-2</c:v>
                </c:pt>
                <c:pt idx="53">
                  <c:v>4.2885802430305375E-2</c:v>
                </c:pt>
                <c:pt idx="54">
                  <c:v>4.2885802430305375E-2</c:v>
                </c:pt>
                <c:pt idx="55">
                  <c:v>4.2885802430305375E-2</c:v>
                </c:pt>
                <c:pt idx="56">
                  <c:v>8.577160486059654E-2</c:v>
                </c:pt>
                <c:pt idx="57">
                  <c:v>8.5771604860610751E-2</c:v>
                </c:pt>
                <c:pt idx="58">
                  <c:v>8.5771604860610751E-2</c:v>
                </c:pt>
                <c:pt idx="59">
                  <c:v>0.12865740729090192</c:v>
                </c:pt>
                <c:pt idx="60">
                  <c:v>0.1715432097212215</c:v>
                </c:pt>
                <c:pt idx="61">
                  <c:v>0.21442901215151267</c:v>
                </c:pt>
                <c:pt idx="62">
                  <c:v>0.25731481458181804</c:v>
                </c:pt>
                <c:pt idx="63">
                  <c:v>0.72905864131514875</c:v>
                </c:pt>
                <c:pt idx="64">
                  <c:v>1.9727469117939336</c:v>
                </c:pt>
                <c:pt idx="65">
                  <c:v>4.2456944406000048</c:v>
                </c:pt>
                <c:pt idx="66">
                  <c:v>6.0468981426727311</c:v>
                </c:pt>
                <c:pt idx="67">
                  <c:v>8.6629320909212026</c:v>
                </c:pt>
                <c:pt idx="68">
                  <c:v>5.7466975256606077</c:v>
                </c:pt>
                <c:pt idx="69">
                  <c:v>4.3743518478909209</c:v>
                </c:pt>
                <c:pt idx="70">
                  <c:v>3.6024074041454526</c:v>
                </c:pt>
                <c:pt idx="71">
                  <c:v>3.2593209847030238</c:v>
                </c:pt>
                <c:pt idx="72">
                  <c:v>3.0448919725515111</c:v>
                </c:pt>
                <c:pt idx="73">
                  <c:v>2.8733487628303038</c:v>
                </c:pt>
                <c:pt idx="74">
                  <c:v>2.5731481458181875</c:v>
                </c:pt>
                <c:pt idx="75">
                  <c:v>2.4873765409575697</c:v>
                </c:pt>
                <c:pt idx="76">
                  <c:v>2.3587191336666677</c:v>
                </c:pt>
                <c:pt idx="77">
                  <c:v>2.1014043190848426</c:v>
                </c:pt>
                <c:pt idx="78">
                  <c:v>1.9727469117939336</c:v>
                </c:pt>
                <c:pt idx="79">
                  <c:v>1.9298611093636495</c:v>
                </c:pt>
                <c:pt idx="80">
                  <c:v>1.8012037020727263</c:v>
                </c:pt>
                <c:pt idx="81">
                  <c:v>1.6725462947818102</c:v>
                </c:pt>
                <c:pt idx="82">
                  <c:v>1.5438888874909011</c:v>
                </c:pt>
                <c:pt idx="83">
                  <c:v>1.4152314802000063</c:v>
                </c:pt>
                <c:pt idx="84">
                  <c:v>1.3294598753393814</c:v>
                </c:pt>
                <c:pt idx="85">
                  <c:v>1.243688270478799</c:v>
                </c:pt>
                <c:pt idx="86">
                  <c:v>1.1579166656181883</c:v>
                </c:pt>
                <c:pt idx="87">
                  <c:v>1.0721450607575775</c:v>
                </c:pt>
                <c:pt idx="88">
                  <c:v>1.0292592583272864</c:v>
                </c:pt>
                <c:pt idx="89">
                  <c:v>0.94348765346666141</c:v>
                </c:pt>
                <c:pt idx="90">
                  <c:v>0.77194444374545412</c:v>
                </c:pt>
                <c:pt idx="91">
                  <c:v>0.81483024617577371</c:v>
                </c:pt>
                <c:pt idx="92">
                  <c:v>0.72905864131513454</c:v>
                </c:pt>
                <c:pt idx="93">
                  <c:v>0.68617283888485758</c:v>
                </c:pt>
                <c:pt idx="94">
                  <c:v>0.60040123402424683</c:v>
                </c:pt>
                <c:pt idx="95">
                  <c:v>0.55751543159392725</c:v>
                </c:pt>
                <c:pt idx="96">
                  <c:v>0.60040123402424683</c:v>
                </c:pt>
                <c:pt idx="97">
                  <c:v>0.55751543159394146</c:v>
                </c:pt>
                <c:pt idx="98">
                  <c:v>0.55751543159394146</c:v>
                </c:pt>
                <c:pt idx="99">
                  <c:v>0.55751543159392725</c:v>
                </c:pt>
                <c:pt idx="100">
                  <c:v>0.51462962916365029</c:v>
                </c:pt>
                <c:pt idx="101">
                  <c:v>0.55751543159394146</c:v>
                </c:pt>
                <c:pt idx="102">
                  <c:v>0.51462962916363608</c:v>
                </c:pt>
                <c:pt idx="103">
                  <c:v>0.51462962916363608</c:v>
                </c:pt>
                <c:pt idx="104">
                  <c:v>0.51462962916363608</c:v>
                </c:pt>
                <c:pt idx="105">
                  <c:v>0.47174382673333071</c:v>
                </c:pt>
                <c:pt idx="106">
                  <c:v>0.42885802430303954</c:v>
                </c:pt>
                <c:pt idx="107">
                  <c:v>0.38597222187273417</c:v>
                </c:pt>
                <c:pt idx="108">
                  <c:v>0.42885802430302533</c:v>
                </c:pt>
                <c:pt idx="109">
                  <c:v>0.38597222187271996</c:v>
                </c:pt>
                <c:pt idx="110">
                  <c:v>0.47174382673334492</c:v>
                </c:pt>
                <c:pt idx="111">
                  <c:v>0.30020061701210921</c:v>
                </c:pt>
                <c:pt idx="112">
                  <c:v>0.34308641944242879</c:v>
                </c:pt>
                <c:pt idx="113">
                  <c:v>0.25731481458181804</c:v>
                </c:pt>
                <c:pt idx="114">
                  <c:v>0.21442901215151267</c:v>
                </c:pt>
                <c:pt idx="115">
                  <c:v>0.1715432097212215</c:v>
                </c:pt>
                <c:pt idx="116">
                  <c:v>0.12865740729090192</c:v>
                </c:pt>
                <c:pt idx="117">
                  <c:v>0.12865740729090192</c:v>
                </c:pt>
                <c:pt idx="118">
                  <c:v>8.5771604860610751E-2</c:v>
                </c:pt>
              </c:numCache>
            </c:numRef>
          </c:yVal>
          <c:smooth val="1"/>
        </c:ser>
        <c:ser>
          <c:idx val="2"/>
          <c:order val="2"/>
          <c:tx>
            <c:v>48% clay</c:v>
          </c:tx>
          <c:spPr>
            <a:ln w="25400">
              <a:solidFill>
                <a:srgbClr val="15D5D3"/>
              </a:solidFill>
            </a:ln>
          </c:spPr>
          <c:marker>
            <c:symbol val="square"/>
            <c:size val="6"/>
            <c:spPr>
              <a:solidFill>
                <a:srgbClr val="15D5D3"/>
              </a:solidFill>
              <a:ln>
                <a:solidFill>
                  <a:srgbClr val="15D5D3"/>
                </a:solidFill>
              </a:ln>
            </c:spPr>
          </c:marker>
          <c:xVal>
            <c:numRef>
              <c:f>Summary!$A$5:$A$123</c:f>
              <c:numCache>
                <c:formatCode>General</c:formatCode>
                <c:ptCount val="119"/>
                <c:pt idx="0">
                  <c:v>21638</c:v>
                </c:pt>
                <c:pt idx="1">
                  <c:v>20542</c:v>
                </c:pt>
                <c:pt idx="2">
                  <c:v>19431.2</c:v>
                </c:pt>
                <c:pt idx="3">
                  <c:v>18262.849999999999</c:v>
                </c:pt>
                <c:pt idx="4">
                  <c:v>17088.899999999998</c:v>
                </c:pt>
                <c:pt idx="5">
                  <c:v>16433.25</c:v>
                </c:pt>
                <c:pt idx="6">
                  <c:v>15820.9</c:v>
                </c:pt>
                <c:pt idx="7">
                  <c:v>15146.75</c:v>
                </c:pt>
                <c:pt idx="8">
                  <c:v>14533</c:v>
                </c:pt>
                <c:pt idx="9">
                  <c:v>14052.9</c:v>
                </c:pt>
                <c:pt idx="10">
                  <c:v>13606.15</c:v>
                </c:pt>
                <c:pt idx="11">
                  <c:v>13020.099999999999</c:v>
                </c:pt>
                <c:pt idx="12">
                  <c:v>12487.550000000001</c:v>
                </c:pt>
                <c:pt idx="13">
                  <c:v>11745.150000000001</c:v>
                </c:pt>
                <c:pt idx="14">
                  <c:v>11097.35</c:v>
                </c:pt>
                <c:pt idx="15">
                  <c:v>10214.549999999999</c:v>
                </c:pt>
                <c:pt idx="16">
                  <c:v>9397.4499999999989</c:v>
                </c:pt>
                <c:pt idx="17">
                  <c:v>8646.15</c:v>
                </c:pt>
                <c:pt idx="18">
                  <c:v>7956.1</c:v>
                </c:pt>
                <c:pt idx="19">
                  <c:v>7318.4500000000007</c:v>
                </c:pt>
                <c:pt idx="20">
                  <c:v>6734.8</c:v>
                </c:pt>
                <c:pt idx="21">
                  <c:v>6195.75</c:v>
                </c:pt>
                <c:pt idx="22">
                  <c:v>5700.9</c:v>
                </c:pt>
                <c:pt idx="23">
                  <c:v>5245.8499999999995</c:v>
                </c:pt>
                <c:pt idx="24">
                  <c:v>4826.25</c:v>
                </c:pt>
                <c:pt idx="25">
                  <c:v>4440.8</c:v>
                </c:pt>
                <c:pt idx="26">
                  <c:v>4086.0000000000005</c:v>
                </c:pt>
                <c:pt idx="27">
                  <c:v>3680.9500000000003</c:v>
                </c:pt>
                <c:pt idx="28">
                  <c:v>3358.8</c:v>
                </c:pt>
                <c:pt idx="29">
                  <c:v>3066.95</c:v>
                </c:pt>
                <c:pt idx="30">
                  <c:v>2800.8</c:v>
                </c:pt>
                <c:pt idx="31">
                  <c:v>2565.25</c:v>
                </c:pt>
                <c:pt idx="32">
                  <c:v>2415.15</c:v>
                </c:pt>
                <c:pt idx="33">
                  <c:v>2174.6</c:v>
                </c:pt>
                <c:pt idx="34">
                  <c:v>1974.85</c:v>
                </c:pt>
                <c:pt idx="35">
                  <c:v>1828.8500000000001</c:v>
                </c:pt>
                <c:pt idx="36">
                  <c:v>1682.1999999999998</c:v>
                </c:pt>
                <c:pt idx="37">
                  <c:v>1505.6499999999999</c:v>
                </c:pt>
                <c:pt idx="38">
                  <c:v>1405.5500000000002</c:v>
                </c:pt>
                <c:pt idx="39">
                  <c:v>1260.05</c:v>
                </c:pt>
                <c:pt idx="40">
                  <c:v>1173.6500000000001</c:v>
                </c:pt>
                <c:pt idx="41">
                  <c:v>1093.5</c:v>
                </c:pt>
                <c:pt idx="42">
                  <c:v>996.95</c:v>
                </c:pt>
                <c:pt idx="43">
                  <c:v>916.2</c:v>
                </c:pt>
                <c:pt idx="44">
                  <c:v>850.1</c:v>
                </c:pt>
                <c:pt idx="45">
                  <c:v>781.80000000000007</c:v>
                </c:pt>
                <c:pt idx="46">
                  <c:v>712.5</c:v>
                </c:pt>
                <c:pt idx="47">
                  <c:v>654.95000000000005</c:v>
                </c:pt>
                <c:pt idx="48">
                  <c:v>610.65</c:v>
                </c:pt>
                <c:pt idx="49">
                  <c:v>559.69999999999993</c:v>
                </c:pt>
                <c:pt idx="50">
                  <c:v>512</c:v>
                </c:pt>
                <c:pt idx="51">
                  <c:v>474.95</c:v>
                </c:pt>
                <c:pt idx="52">
                  <c:v>433.40000000000003</c:v>
                </c:pt>
                <c:pt idx="53">
                  <c:v>398.4</c:v>
                </c:pt>
                <c:pt idx="54">
                  <c:v>368.9</c:v>
                </c:pt>
                <c:pt idx="55">
                  <c:v>339.6</c:v>
                </c:pt>
                <c:pt idx="56">
                  <c:v>311.5</c:v>
                </c:pt>
                <c:pt idx="57">
                  <c:v>286.34999999999997</c:v>
                </c:pt>
                <c:pt idx="58">
                  <c:v>263</c:v>
                </c:pt>
                <c:pt idx="59">
                  <c:v>241.45</c:v>
                </c:pt>
                <c:pt idx="60">
                  <c:v>222.6</c:v>
                </c:pt>
                <c:pt idx="61">
                  <c:v>204.8</c:v>
                </c:pt>
                <c:pt idx="62">
                  <c:v>188.75</c:v>
                </c:pt>
                <c:pt idx="63">
                  <c:v>172.9</c:v>
                </c:pt>
                <c:pt idx="64">
                  <c:v>159.89999999999998</c:v>
                </c:pt>
                <c:pt idx="65">
                  <c:v>146.6</c:v>
                </c:pt>
                <c:pt idx="66">
                  <c:v>135.19999999999999</c:v>
                </c:pt>
                <c:pt idx="67">
                  <c:v>124.2</c:v>
                </c:pt>
                <c:pt idx="68">
                  <c:v>114.3</c:v>
                </c:pt>
                <c:pt idx="69">
                  <c:v>105.1</c:v>
                </c:pt>
                <c:pt idx="70">
                  <c:v>96.699999999999989</c:v>
                </c:pt>
                <c:pt idx="71">
                  <c:v>89.05</c:v>
                </c:pt>
                <c:pt idx="72">
                  <c:v>81.8</c:v>
                </c:pt>
                <c:pt idx="73">
                  <c:v>75.349999999999994</c:v>
                </c:pt>
                <c:pt idx="74">
                  <c:v>69.3</c:v>
                </c:pt>
                <c:pt idx="75">
                  <c:v>63.70000000000001</c:v>
                </c:pt>
                <c:pt idx="76">
                  <c:v>58.7</c:v>
                </c:pt>
                <c:pt idx="77">
                  <c:v>54</c:v>
                </c:pt>
                <c:pt idx="78">
                  <c:v>49.7</c:v>
                </c:pt>
                <c:pt idx="79">
                  <c:v>45.699999999999996</c:v>
                </c:pt>
                <c:pt idx="80">
                  <c:v>42.05</c:v>
                </c:pt>
                <c:pt idx="81">
                  <c:v>38.65</c:v>
                </c:pt>
                <c:pt idx="82">
                  <c:v>35.549999999999997</c:v>
                </c:pt>
                <c:pt idx="83">
                  <c:v>32.75</c:v>
                </c:pt>
                <c:pt idx="84">
                  <c:v>30.099999999999998</c:v>
                </c:pt>
                <c:pt idx="85">
                  <c:v>27.7</c:v>
                </c:pt>
                <c:pt idx="86">
                  <c:v>25.5</c:v>
                </c:pt>
                <c:pt idx="87">
                  <c:v>24.049999999999997</c:v>
                </c:pt>
                <c:pt idx="88">
                  <c:v>22.05</c:v>
                </c:pt>
                <c:pt idx="89">
                  <c:v>19.849999999999998</c:v>
                </c:pt>
                <c:pt idx="90">
                  <c:v>18.3</c:v>
                </c:pt>
                <c:pt idx="91">
                  <c:v>16.850000000000001</c:v>
                </c:pt>
                <c:pt idx="92">
                  <c:v>15.5</c:v>
                </c:pt>
                <c:pt idx="93">
                  <c:v>14.25</c:v>
                </c:pt>
                <c:pt idx="94">
                  <c:v>13.100000000000001</c:v>
                </c:pt>
                <c:pt idx="95">
                  <c:v>12.05</c:v>
                </c:pt>
                <c:pt idx="96">
                  <c:v>11.1</c:v>
                </c:pt>
                <c:pt idx="97">
                  <c:v>10.200000000000001</c:v>
                </c:pt>
                <c:pt idx="98">
                  <c:v>9.4</c:v>
                </c:pt>
                <c:pt idx="99">
                  <c:v>8.65</c:v>
                </c:pt>
                <c:pt idx="100">
                  <c:v>7.95</c:v>
                </c:pt>
                <c:pt idx="101">
                  <c:v>7.3</c:v>
                </c:pt>
                <c:pt idx="102">
                  <c:v>6.75</c:v>
                </c:pt>
                <c:pt idx="103">
                  <c:v>6.2</c:v>
                </c:pt>
                <c:pt idx="104">
                  <c:v>5.7</c:v>
                </c:pt>
                <c:pt idx="105">
                  <c:v>5.25</c:v>
                </c:pt>
                <c:pt idx="106">
                  <c:v>4.8500000000000005</c:v>
                </c:pt>
                <c:pt idx="107">
                  <c:v>4.45</c:v>
                </c:pt>
                <c:pt idx="108">
                  <c:v>4.1000000000000005</c:v>
                </c:pt>
                <c:pt idx="109">
                  <c:v>3.75</c:v>
                </c:pt>
                <c:pt idx="110">
                  <c:v>3.4499999999999997</c:v>
                </c:pt>
                <c:pt idx="111">
                  <c:v>3.2</c:v>
                </c:pt>
                <c:pt idx="112">
                  <c:v>2.9499999999999997</c:v>
                </c:pt>
                <c:pt idx="113">
                  <c:v>2.7</c:v>
                </c:pt>
                <c:pt idx="114">
                  <c:v>2.5</c:v>
                </c:pt>
                <c:pt idx="115">
                  <c:v>2.2999999999999998</c:v>
                </c:pt>
                <c:pt idx="116">
                  <c:v>2.1</c:v>
                </c:pt>
                <c:pt idx="117">
                  <c:v>1.95</c:v>
                </c:pt>
                <c:pt idx="118">
                  <c:v>1.8</c:v>
                </c:pt>
              </c:numCache>
            </c:numRef>
          </c:xVal>
          <c:yVal>
            <c:numRef>
              <c:f>Summary!$F$5:$F$123</c:f>
              <c:numCache>
                <c:formatCode>General</c:formatCode>
                <c:ptCount val="119"/>
                <c:pt idx="1">
                  <c:v>0</c:v>
                </c:pt>
                <c:pt idx="2">
                  <c:v>0</c:v>
                </c:pt>
                <c:pt idx="3">
                  <c:v>4.2328963985539758E-2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4.2328963985539758E-2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4.2328963985539758E-2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4.2328963985553969E-2</c:v>
                </c:pt>
                <c:pt idx="16">
                  <c:v>0</c:v>
                </c:pt>
                <c:pt idx="17">
                  <c:v>0</c:v>
                </c:pt>
                <c:pt idx="18">
                  <c:v>4.2328963985539758E-2</c:v>
                </c:pt>
                <c:pt idx="19">
                  <c:v>0</c:v>
                </c:pt>
                <c:pt idx="20">
                  <c:v>0</c:v>
                </c:pt>
                <c:pt idx="21">
                  <c:v>4.2328963985539758E-2</c:v>
                </c:pt>
                <c:pt idx="22">
                  <c:v>4.2328963985539758E-2</c:v>
                </c:pt>
                <c:pt idx="23">
                  <c:v>0</c:v>
                </c:pt>
                <c:pt idx="24">
                  <c:v>0</c:v>
                </c:pt>
                <c:pt idx="25">
                  <c:v>4.2328963985539758E-2</c:v>
                </c:pt>
                <c:pt idx="26">
                  <c:v>4.2328963985539758E-2</c:v>
                </c:pt>
                <c:pt idx="27">
                  <c:v>0</c:v>
                </c:pt>
                <c:pt idx="28">
                  <c:v>4.2328963985553969E-2</c:v>
                </c:pt>
                <c:pt idx="29">
                  <c:v>4.2328963985539758E-2</c:v>
                </c:pt>
                <c:pt idx="30">
                  <c:v>0</c:v>
                </c:pt>
                <c:pt idx="31">
                  <c:v>4.2328963985539758E-2</c:v>
                </c:pt>
                <c:pt idx="32">
                  <c:v>0</c:v>
                </c:pt>
                <c:pt idx="33">
                  <c:v>4.2328963985539758E-2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4.2328963985539758E-2</c:v>
                </c:pt>
                <c:pt idx="39">
                  <c:v>0</c:v>
                </c:pt>
                <c:pt idx="40">
                  <c:v>4.2328963985539758E-2</c:v>
                </c:pt>
                <c:pt idx="41">
                  <c:v>0</c:v>
                </c:pt>
                <c:pt idx="42">
                  <c:v>4.2328963985539758E-2</c:v>
                </c:pt>
                <c:pt idx="43">
                  <c:v>0.12698689195663349</c:v>
                </c:pt>
                <c:pt idx="44">
                  <c:v>0</c:v>
                </c:pt>
                <c:pt idx="45">
                  <c:v>0</c:v>
                </c:pt>
                <c:pt idx="46">
                  <c:v>8.4657927971079516E-2</c:v>
                </c:pt>
                <c:pt idx="47">
                  <c:v>0</c:v>
                </c:pt>
                <c:pt idx="48">
                  <c:v>4.2328963985539758E-2</c:v>
                </c:pt>
                <c:pt idx="49">
                  <c:v>8.4657927971093727E-2</c:v>
                </c:pt>
                <c:pt idx="50">
                  <c:v>8.4657927971079516E-2</c:v>
                </c:pt>
                <c:pt idx="51">
                  <c:v>0</c:v>
                </c:pt>
                <c:pt idx="52">
                  <c:v>0</c:v>
                </c:pt>
                <c:pt idx="53">
                  <c:v>4.2328963985539758E-2</c:v>
                </c:pt>
                <c:pt idx="54">
                  <c:v>8.4657927971079516E-2</c:v>
                </c:pt>
                <c:pt idx="55">
                  <c:v>0.12698689195663349</c:v>
                </c:pt>
                <c:pt idx="56">
                  <c:v>0.16931585594217324</c:v>
                </c:pt>
                <c:pt idx="57">
                  <c:v>0.16931585594215903</c:v>
                </c:pt>
                <c:pt idx="58">
                  <c:v>0.38096067586988624</c:v>
                </c:pt>
                <c:pt idx="59">
                  <c:v>1.6085006314505819</c:v>
                </c:pt>
                <c:pt idx="60">
                  <c:v>2.4127509471758941</c:v>
                </c:pt>
                <c:pt idx="61">
                  <c:v>7.1959238775421284</c:v>
                </c:pt>
                <c:pt idx="62">
                  <c:v>6.9842790576144296</c:v>
                </c:pt>
                <c:pt idx="63">
                  <c:v>4.8255018943517882</c:v>
                </c:pt>
                <c:pt idx="64">
                  <c:v>4.232896398554189</c:v>
                </c:pt>
                <c:pt idx="65">
                  <c:v>3.4709750468144449</c:v>
                </c:pt>
                <c:pt idx="66">
                  <c:v>3.2170012629011779</c:v>
                </c:pt>
                <c:pt idx="67">
                  <c:v>3.2170012629011921</c:v>
                </c:pt>
                <c:pt idx="68">
                  <c:v>2.9630274789879394</c:v>
                </c:pt>
                <c:pt idx="69">
                  <c:v>2.8783695510168457</c:v>
                </c:pt>
                <c:pt idx="70">
                  <c:v>2.7090536950746866</c:v>
                </c:pt>
                <c:pt idx="71">
                  <c:v>2.4974088751469736</c:v>
                </c:pt>
                <c:pt idx="72">
                  <c:v>2.455079911161441</c:v>
                </c:pt>
                <c:pt idx="73">
                  <c:v>2.2857640552192677</c:v>
                </c:pt>
                <c:pt idx="74">
                  <c:v>2.201106127248174</c:v>
                </c:pt>
                <c:pt idx="75">
                  <c:v>2.2857640552192748</c:v>
                </c:pt>
                <c:pt idx="76">
                  <c:v>1.9048033793493815</c:v>
                </c:pt>
                <c:pt idx="77">
                  <c:v>1.989461307320461</c:v>
                </c:pt>
                <c:pt idx="78">
                  <c:v>1.8624744153638559</c:v>
                </c:pt>
                <c:pt idx="79">
                  <c:v>1.7354875234072296</c:v>
                </c:pt>
                <c:pt idx="80">
                  <c:v>1.5238427034795023</c:v>
                </c:pt>
                <c:pt idx="81">
                  <c:v>1.5238427034795166</c:v>
                </c:pt>
                <c:pt idx="82">
                  <c:v>1.3545268475373291</c:v>
                </c:pt>
                <c:pt idx="83">
                  <c:v>1.2698689195662638</c:v>
                </c:pt>
                <c:pt idx="84">
                  <c:v>1.2275399555807098</c:v>
                </c:pt>
                <c:pt idx="85">
                  <c:v>1.1428820276096445</c:v>
                </c:pt>
                <c:pt idx="86">
                  <c:v>1.0582240996385508</c:v>
                </c:pt>
                <c:pt idx="87">
                  <c:v>0.97356617166745707</c:v>
                </c:pt>
                <c:pt idx="88">
                  <c:v>0.93123720768191731</c:v>
                </c:pt>
                <c:pt idx="89">
                  <c:v>0.88890824369637755</c:v>
                </c:pt>
                <c:pt idx="90">
                  <c:v>0.67726342376866455</c:v>
                </c:pt>
                <c:pt idx="91">
                  <c:v>0.71959238775421852</c:v>
                </c:pt>
                <c:pt idx="92">
                  <c:v>0.67726342376866455</c:v>
                </c:pt>
                <c:pt idx="93">
                  <c:v>0.634934459783139</c:v>
                </c:pt>
                <c:pt idx="94">
                  <c:v>0.63493445978312479</c:v>
                </c:pt>
                <c:pt idx="95">
                  <c:v>0.50794756782650552</c:v>
                </c:pt>
                <c:pt idx="96">
                  <c:v>0.55027653181204528</c:v>
                </c:pt>
                <c:pt idx="97">
                  <c:v>0.50794756782650552</c:v>
                </c:pt>
                <c:pt idx="98">
                  <c:v>0.50794756782650552</c:v>
                </c:pt>
                <c:pt idx="99">
                  <c:v>0.46561860384095155</c:v>
                </c:pt>
                <c:pt idx="100">
                  <c:v>0.46561860384096576</c:v>
                </c:pt>
                <c:pt idx="101">
                  <c:v>0.423289639855426</c:v>
                </c:pt>
                <c:pt idx="102">
                  <c:v>0.42328963985541179</c:v>
                </c:pt>
                <c:pt idx="103">
                  <c:v>0.46561860384096576</c:v>
                </c:pt>
                <c:pt idx="104">
                  <c:v>0.38096067586987203</c:v>
                </c:pt>
                <c:pt idx="105">
                  <c:v>0.33863171188434649</c:v>
                </c:pt>
                <c:pt idx="106">
                  <c:v>0.38096067586987203</c:v>
                </c:pt>
                <c:pt idx="107">
                  <c:v>0.33863171188433228</c:v>
                </c:pt>
                <c:pt idx="108">
                  <c:v>0.29630274789880673</c:v>
                </c:pt>
                <c:pt idx="109">
                  <c:v>0.25397378391323855</c:v>
                </c:pt>
                <c:pt idx="110">
                  <c:v>0.25397378391325276</c:v>
                </c:pt>
                <c:pt idx="111">
                  <c:v>0.21164481992769879</c:v>
                </c:pt>
                <c:pt idx="112">
                  <c:v>0.211644819927713</c:v>
                </c:pt>
                <c:pt idx="113">
                  <c:v>0.211644819927713</c:v>
                </c:pt>
                <c:pt idx="114">
                  <c:v>0.25397378391325276</c:v>
                </c:pt>
                <c:pt idx="115">
                  <c:v>0.16931585594217324</c:v>
                </c:pt>
                <c:pt idx="116">
                  <c:v>0.12698689195661927</c:v>
                </c:pt>
                <c:pt idx="117">
                  <c:v>0.12698689195661927</c:v>
                </c:pt>
                <c:pt idx="118">
                  <c:v>0.16931585594217324</c:v>
                </c:pt>
              </c:numCache>
            </c:numRef>
          </c:yVal>
          <c:smooth val="1"/>
        </c:ser>
        <c:ser>
          <c:idx val="3"/>
          <c:order val="3"/>
          <c:tx>
            <c:v>41% clay</c:v>
          </c:tx>
          <c:spPr>
            <a:ln w="25400">
              <a:solidFill>
                <a:srgbClr val="19FF1A"/>
              </a:solidFill>
            </a:ln>
          </c:spPr>
          <c:marker>
            <c:symbol val="triangle"/>
            <c:size val="7"/>
            <c:spPr>
              <a:solidFill>
                <a:srgbClr val="19FF1A"/>
              </a:solidFill>
              <a:ln>
                <a:solidFill>
                  <a:srgbClr val="19FF1A"/>
                </a:solidFill>
              </a:ln>
            </c:spPr>
          </c:marker>
          <c:xVal>
            <c:numRef>
              <c:f>Summary!$A$5:$A$123</c:f>
              <c:numCache>
                <c:formatCode>General</c:formatCode>
                <c:ptCount val="119"/>
                <c:pt idx="0">
                  <c:v>21638</c:v>
                </c:pt>
                <c:pt idx="1">
                  <c:v>20542</c:v>
                </c:pt>
                <c:pt idx="2">
                  <c:v>19431.2</c:v>
                </c:pt>
                <c:pt idx="3">
                  <c:v>18262.849999999999</c:v>
                </c:pt>
                <c:pt idx="4">
                  <c:v>17088.899999999998</c:v>
                </c:pt>
                <c:pt idx="5">
                  <c:v>16433.25</c:v>
                </c:pt>
                <c:pt idx="6">
                  <c:v>15820.9</c:v>
                </c:pt>
                <c:pt idx="7">
                  <c:v>15146.75</c:v>
                </c:pt>
                <c:pt idx="8">
                  <c:v>14533</c:v>
                </c:pt>
                <c:pt idx="9">
                  <c:v>14052.9</c:v>
                </c:pt>
                <c:pt idx="10">
                  <c:v>13606.15</c:v>
                </c:pt>
                <c:pt idx="11">
                  <c:v>13020.099999999999</c:v>
                </c:pt>
                <c:pt idx="12">
                  <c:v>12487.550000000001</c:v>
                </c:pt>
                <c:pt idx="13">
                  <c:v>11745.150000000001</c:v>
                </c:pt>
                <c:pt idx="14">
                  <c:v>11097.35</c:v>
                </c:pt>
                <c:pt idx="15">
                  <c:v>10214.549999999999</c:v>
                </c:pt>
                <c:pt idx="16">
                  <c:v>9397.4499999999989</c:v>
                </c:pt>
                <c:pt idx="17">
                  <c:v>8646.15</c:v>
                </c:pt>
                <c:pt idx="18">
                  <c:v>7956.1</c:v>
                </c:pt>
                <c:pt idx="19">
                  <c:v>7318.4500000000007</c:v>
                </c:pt>
                <c:pt idx="20">
                  <c:v>6734.8</c:v>
                </c:pt>
                <c:pt idx="21">
                  <c:v>6195.75</c:v>
                </c:pt>
                <c:pt idx="22">
                  <c:v>5700.9</c:v>
                </c:pt>
                <c:pt idx="23">
                  <c:v>5245.8499999999995</c:v>
                </c:pt>
                <c:pt idx="24">
                  <c:v>4826.25</c:v>
                </c:pt>
                <c:pt idx="25">
                  <c:v>4440.8</c:v>
                </c:pt>
                <c:pt idx="26">
                  <c:v>4086.0000000000005</c:v>
                </c:pt>
                <c:pt idx="27">
                  <c:v>3680.9500000000003</c:v>
                </c:pt>
                <c:pt idx="28">
                  <c:v>3358.8</c:v>
                </c:pt>
                <c:pt idx="29">
                  <c:v>3066.95</c:v>
                </c:pt>
                <c:pt idx="30">
                  <c:v>2800.8</c:v>
                </c:pt>
                <c:pt idx="31">
                  <c:v>2565.25</c:v>
                </c:pt>
                <c:pt idx="32">
                  <c:v>2415.15</c:v>
                </c:pt>
                <c:pt idx="33">
                  <c:v>2174.6</c:v>
                </c:pt>
                <c:pt idx="34">
                  <c:v>1974.85</c:v>
                </c:pt>
                <c:pt idx="35">
                  <c:v>1828.8500000000001</c:v>
                </c:pt>
                <c:pt idx="36">
                  <c:v>1682.1999999999998</c:v>
                </c:pt>
                <c:pt idx="37">
                  <c:v>1505.6499999999999</c:v>
                </c:pt>
                <c:pt idx="38">
                  <c:v>1405.5500000000002</c:v>
                </c:pt>
                <c:pt idx="39">
                  <c:v>1260.05</c:v>
                </c:pt>
                <c:pt idx="40">
                  <c:v>1173.6500000000001</c:v>
                </c:pt>
                <c:pt idx="41">
                  <c:v>1093.5</c:v>
                </c:pt>
                <c:pt idx="42">
                  <c:v>996.95</c:v>
                </c:pt>
                <c:pt idx="43">
                  <c:v>916.2</c:v>
                </c:pt>
                <c:pt idx="44">
                  <c:v>850.1</c:v>
                </c:pt>
                <c:pt idx="45">
                  <c:v>781.80000000000007</c:v>
                </c:pt>
                <c:pt idx="46">
                  <c:v>712.5</c:v>
                </c:pt>
                <c:pt idx="47">
                  <c:v>654.95000000000005</c:v>
                </c:pt>
                <c:pt idx="48">
                  <c:v>610.65</c:v>
                </c:pt>
                <c:pt idx="49">
                  <c:v>559.69999999999993</c:v>
                </c:pt>
                <c:pt idx="50">
                  <c:v>512</c:v>
                </c:pt>
                <c:pt idx="51">
                  <c:v>474.95</c:v>
                </c:pt>
                <c:pt idx="52">
                  <c:v>433.40000000000003</c:v>
                </c:pt>
                <c:pt idx="53">
                  <c:v>398.4</c:v>
                </c:pt>
                <c:pt idx="54">
                  <c:v>368.9</c:v>
                </c:pt>
                <c:pt idx="55">
                  <c:v>339.6</c:v>
                </c:pt>
                <c:pt idx="56">
                  <c:v>311.5</c:v>
                </c:pt>
                <c:pt idx="57">
                  <c:v>286.34999999999997</c:v>
                </c:pt>
                <c:pt idx="58">
                  <c:v>263</c:v>
                </c:pt>
                <c:pt idx="59">
                  <c:v>241.45</c:v>
                </c:pt>
                <c:pt idx="60">
                  <c:v>222.6</c:v>
                </c:pt>
                <c:pt idx="61">
                  <c:v>204.8</c:v>
                </c:pt>
                <c:pt idx="62">
                  <c:v>188.75</c:v>
                </c:pt>
                <c:pt idx="63">
                  <c:v>172.9</c:v>
                </c:pt>
                <c:pt idx="64">
                  <c:v>159.89999999999998</c:v>
                </c:pt>
                <c:pt idx="65">
                  <c:v>146.6</c:v>
                </c:pt>
                <c:pt idx="66">
                  <c:v>135.19999999999999</c:v>
                </c:pt>
                <c:pt idx="67">
                  <c:v>124.2</c:v>
                </c:pt>
                <c:pt idx="68">
                  <c:v>114.3</c:v>
                </c:pt>
                <c:pt idx="69">
                  <c:v>105.1</c:v>
                </c:pt>
                <c:pt idx="70">
                  <c:v>96.699999999999989</c:v>
                </c:pt>
                <c:pt idx="71">
                  <c:v>89.05</c:v>
                </c:pt>
                <c:pt idx="72">
                  <c:v>81.8</c:v>
                </c:pt>
                <c:pt idx="73">
                  <c:v>75.349999999999994</c:v>
                </c:pt>
                <c:pt idx="74">
                  <c:v>69.3</c:v>
                </c:pt>
                <c:pt idx="75">
                  <c:v>63.70000000000001</c:v>
                </c:pt>
                <c:pt idx="76">
                  <c:v>58.7</c:v>
                </c:pt>
                <c:pt idx="77">
                  <c:v>54</c:v>
                </c:pt>
                <c:pt idx="78">
                  <c:v>49.7</c:v>
                </c:pt>
                <c:pt idx="79">
                  <c:v>45.699999999999996</c:v>
                </c:pt>
                <c:pt idx="80">
                  <c:v>42.05</c:v>
                </c:pt>
                <c:pt idx="81">
                  <c:v>38.65</c:v>
                </c:pt>
                <c:pt idx="82">
                  <c:v>35.549999999999997</c:v>
                </c:pt>
                <c:pt idx="83">
                  <c:v>32.75</c:v>
                </c:pt>
                <c:pt idx="84">
                  <c:v>30.099999999999998</c:v>
                </c:pt>
                <c:pt idx="85">
                  <c:v>27.7</c:v>
                </c:pt>
                <c:pt idx="86">
                  <c:v>25.5</c:v>
                </c:pt>
                <c:pt idx="87">
                  <c:v>24.049999999999997</c:v>
                </c:pt>
                <c:pt idx="88">
                  <c:v>22.05</c:v>
                </c:pt>
                <c:pt idx="89">
                  <c:v>19.849999999999998</c:v>
                </c:pt>
                <c:pt idx="90">
                  <c:v>18.3</c:v>
                </c:pt>
                <c:pt idx="91">
                  <c:v>16.850000000000001</c:v>
                </c:pt>
                <c:pt idx="92">
                  <c:v>15.5</c:v>
                </c:pt>
                <c:pt idx="93">
                  <c:v>14.25</c:v>
                </c:pt>
                <c:pt idx="94">
                  <c:v>13.100000000000001</c:v>
                </c:pt>
                <c:pt idx="95">
                  <c:v>12.05</c:v>
                </c:pt>
                <c:pt idx="96">
                  <c:v>11.1</c:v>
                </c:pt>
                <c:pt idx="97">
                  <c:v>10.200000000000001</c:v>
                </c:pt>
                <c:pt idx="98">
                  <c:v>9.4</c:v>
                </c:pt>
                <c:pt idx="99">
                  <c:v>8.65</c:v>
                </c:pt>
                <c:pt idx="100">
                  <c:v>7.95</c:v>
                </c:pt>
                <c:pt idx="101">
                  <c:v>7.3</c:v>
                </c:pt>
                <c:pt idx="102">
                  <c:v>6.75</c:v>
                </c:pt>
                <c:pt idx="103">
                  <c:v>6.2</c:v>
                </c:pt>
                <c:pt idx="104">
                  <c:v>5.7</c:v>
                </c:pt>
                <c:pt idx="105">
                  <c:v>5.25</c:v>
                </c:pt>
                <c:pt idx="106">
                  <c:v>4.8500000000000005</c:v>
                </c:pt>
                <c:pt idx="107">
                  <c:v>4.45</c:v>
                </c:pt>
                <c:pt idx="108">
                  <c:v>4.1000000000000005</c:v>
                </c:pt>
                <c:pt idx="109">
                  <c:v>3.75</c:v>
                </c:pt>
                <c:pt idx="110">
                  <c:v>3.4499999999999997</c:v>
                </c:pt>
                <c:pt idx="111">
                  <c:v>3.2</c:v>
                </c:pt>
                <c:pt idx="112">
                  <c:v>2.9499999999999997</c:v>
                </c:pt>
                <c:pt idx="113">
                  <c:v>2.7</c:v>
                </c:pt>
                <c:pt idx="114">
                  <c:v>2.5</c:v>
                </c:pt>
                <c:pt idx="115">
                  <c:v>2.2999999999999998</c:v>
                </c:pt>
                <c:pt idx="116">
                  <c:v>2.1</c:v>
                </c:pt>
                <c:pt idx="117">
                  <c:v>1.95</c:v>
                </c:pt>
                <c:pt idx="118">
                  <c:v>1.8</c:v>
                </c:pt>
              </c:numCache>
            </c:numRef>
          </c:xVal>
          <c:yVal>
            <c:numRef>
              <c:f>Summary!$H$5:$H$123</c:f>
              <c:numCache>
                <c:formatCode>General</c:formatCode>
                <c:ptCount val="119"/>
                <c:pt idx="1">
                  <c:v>0</c:v>
                </c:pt>
                <c:pt idx="2">
                  <c:v>4.1458542645273155E-2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4.1458542645273155E-2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4.1458542645287366E-2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4.1458542645273155E-2</c:v>
                </c:pt>
                <c:pt idx="15">
                  <c:v>0</c:v>
                </c:pt>
                <c:pt idx="16">
                  <c:v>0</c:v>
                </c:pt>
                <c:pt idx="17">
                  <c:v>4.1458542645273155E-2</c:v>
                </c:pt>
                <c:pt idx="18">
                  <c:v>0</c:v>
                </c:pt>
                <c:pt idx="19">
                  <c:v>8.2917085290546311E-2</c:v>
                </c:pt>
                <c:pt idx="20">
                  <c:v>0</c:v>
                </c:pt>
                <c:pt idx="21">
                  <c:v>0</c:v>
                </c:pt>
                <c:pt idx="22">
                  <c:v>4.1458542645287366E-2</c:v>
                </c:pt>
                <c:pt idx="23">
                  <c:v>0</c:v>
                </c:pt>
                <c:pt idx="24">
                  <c:v>4.1458542645273155E-2</c:v>
                </c:pt>
                <c:pt idx="25">
                  <c:v>0</c:v>
                </c:pt>
                <c:pt idx="26">
                  <c:v>4.1458542645273155E-2</c:v>
                </c:pt>
                <c:pt idx="27">
                  <c:v>0</c:v>
                </c:pt>
                <c:pt idx="28">
                  <c:v>8.2917085290546311E-2</c:v>
                </c:pt>
                <c:pt idx="29">
                  <c:v>0</c:v>
                </c:pt>
                <c:pt idx="30">
                  <c:v>4.1458542645287366E-2</c:v>
                </c:pt>
                <c:pt idx="31">
                  <c:v>4.1458542645273155E-2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0.16583417058110683</c:v>
                </c:pt>
                <c:pt idx="39">
                  <c:v>0.12437562793581947</c:v>
                </c:pt>
                <c:pt idx="40">
                  <c:v>4.1458542645273155E-2</c:v>
                </c:pt>
                <c:pt idx="41">
                  <c:v>8.2917085290560522E-2</c:v>
                </c:pt>
                <c:pt idx="42">
                  <c:v>0</c:v>
                </c:pt>
                <c:pt idx="43">
                  <c:v>4.1458542645273155E-2</c:v>
                </c:pt>
                <c:pt idx="44">
                  <c:v>0</c:v>
                </c:pt>
                <c:pt idx="45">
                  <c:v>0</c:v>
                </c:pt>
                <c:pt idx="46">
                  <c:v>4.1458542645273155E-2</c:v>
                </c:pt>
                <c:pt idx="47">
                  <c:v>4.1458542645273155E-2</c:v>
                </c:pt>
                <c:pt idx="48">
                  <c:v>8.2917085290560522E-2</c:v>
                </c:pt>
                <c:pt idx="49">
                  <c:v>8.2917085290546311E-2</c:v>
                </c:pt>
                <c:pt idx="50">
                  <c:v>8.2917085290560522E-2</c:v>
                </c:pt>
                <c:pt idx="51">
                  <c:v>0.12437562793581947</c:v>
                </c:pt>
                <c:pt idx="52">
                  <c:v>0.29020979851694051</c:v>
                </c:pt>
                <c:pt idx="53">
                  <c:v>0.66333668232441312</c:v>
                </c:pt>
                <c:pt idx="54">
                  <c:v>7.5454547614402259</c:v>
                </c:pt>
                <c:pt idx="55">
                  <c:v>6.0944057688555802</c:v>
                </c:pt>
                <c:pt idx="56">
                  <c:v>4.2702298924634192</c:v>
                </c:pt>
                <c:pt idx="57">
                  <c:v>3.7727273807201271</c:v>
                </c:pt>
                <c:pt idx="58">
                  <c:v>3.3996004969126261</c:v>
                </c:pt>
                <c:pt idx="59">
                  <c:v>3.3166834116220656</c:v>
                </c:pt>
                <c:pt idx="60">
                  <c:v>3.2752248689768209</c:v>
                </c:pt>
                <c:pt idx="61">
                  <c:v>2.8606394425240396</c:v>
                </c:pt>
                <c:pt idx="62">
                  <c:v>2.8191808998787664</c:v>
                </c:pt>
                <c:pt idx="63">
                  <c:v>2.7362638145882201</c:v>
                </c:pt>
                <c:pt idx="64">
                  <c:v>2.4045954734259993</c:v>
                </c:pt>
                <c:pt idx="65">
                  <c:v>2.321678388135453</c:v>
                </c:pt>
                <c:pt idx="66">
                  <c:v>2.3631369307807333</c:v>
                </c:pt>
                <c:pt idx="67">
                  <c:v>2.3216783881354672</c:v>
                </c:pt>
                <c:pt idx="68">
                  <c:v>2.2802198454901728</c:v>
                </c:pt>
                <c:pt idx="69">
                  <c:v>2.0314685896185267</c:v>
                </c:pt>
                <c:pt idx="70">
                  <c:v>1.9900100469732465</c:v>
                </c:pt>
                <c:pt idx="71">
                  <c:v>1.9900100469732536</c:v>
                </c:pt>
                <c:pt idx="72">
                  <c:v>1.8656344190374057</c:v>
                </c:pt>
                <c:pt idx="73">
                  <c:v>1.6998002484563202</c:v>
                </c:pt>
                <c:pt idx="74">
                  <c:v>1.658341705811047</c:v>
                </c:pt>
                <c:pt idx="75">
                  <c:v>1.6168831631657525</c:v>
                </c:pt>
                <c:pt idx="76">
                  <c:v>1.4925075352299331</c:v>
                </c:pt>
                <c:pt idx="77">
                  <c:v>1.3681319072941136</c:v>
                </c:pt>
                <c:pt idx="78">
                  <c:v>1.4095904499393725</c:v>
                </c:pt>
                <c:pt idx="79">
                  <c:v>1.2852148220035531</c:v>
                </c:pt>
                <c:pt idx="80">
                  <c:v>1.2022977367130068</c:v>
                </c:pt>
                <c:pt idx="81">
                  <c:v>1.1608391940677194</c:v>
                </c:pt>
                <c:pt idx="82">
                  <c:v>1.1193806514224462</c:v>
                </c:pt>
                <c:pt idx="83">
                  <c:v>0.99500502348664099</c:v>
                </c:pt>
                <c:pt idx="84">
                  <c:v>0.95354648084135363</c:v>
                </c:pt>
                <c:pt idx="85">
                  <c:v>0.91208793819606626</c:v>
                </c:pt>
                <c:pt idx="86">
                  <c:v>0.8706293955507789</c:v>
                </c:pt>
                <c:pt idx="87">
                  <c:v>0.78771231026026101</c:v>
                </c:pt>
                <c:pt idx="88">
                  <c:v>0.70479522496968627</c:v>
                </c:pt>
                <c:pt idx="89">
                  <c:v>0.66333668232441312</c:v>
                </c:pt>
                <c:pt idx="90">
                  <c:v>0.62187813967913996</c:v>
                </c:pt>
                <c:pt idx="91">
                  <c:v>0.58041959703386681</c:v>
                </c:pt>
                <c:pt idx="92">
                  <c:v>0.53896105438860786</c:v>
                </c:pt>
                <c:pt idx="93">
                  <c:v>0.49750251174330629</c:v>
                </c:pt>
                <c:pt idx="94">
                  <c:v>0.53896105438857944</c:v>
                </c:pt>
                <c:pt idx="95">
                  <c:v>0.58041959703388102</c:v>
                </c:pt>
                <c:pt idx="96">
                  <c:v>0.49750251174330629</c:v>
                </c:pt>
                <c:pt idx="97">
                  <c:v>0.41458542645275998</c:v>
                </c:pt>
                <c:pt idx="98">
                  <c:v>0.37312688380748682</c:v>
                </c:pt>
                <c:pt idx="99">
                  <c:v>0.37312688380748682</c:v>
                </c:pt>
                <c:pt idx="100">
                  <c:v>0.33166834116221366</c:v>
                </c:pt>
                <c:pt idx="101">
                  <c:v>0.41458542645274576</c:v>
                </c:pt>
                <c:pt idx="102">
                  <c:v>0.33166834116222788</c:v>
                </c:pt>
                <c:pt idx="103">
                  <c:v>0.37312688380747261</c:v>
                </c:pt>
                <c:pt idx="104">
                  <c:v>0.29020979851694051</c:v>
                </c:pt>
                <c:pt idx="105">
                  <c:v>0.33166834116221366</c:v>
                </c:pt>
                <c:pt idx="106">
                  <c:v>0.29020979851691209</c:v>
                </c:pt>
                <c:pt idx="107">
                  <c:v>0.29020979851694051</c:v>
                </c:pt>
                <c:pt idx="108">
                  <c:v>0.24875125587165314</c:v>
                </c:pt>
                <c:pt idx="109">
                  <c:v>0.29020979851694051</c:v>
                </c:pt>
                <c:pt idx="110">
                  <c:v>0.24875125587165314</c:v>
                </c:pt>
                <c:pt idx="111">
                  <c:v>0.24875125587165314</c:v>
                </c:pt>
                <c:pt idx="112">
                  <c:v>0.20729271322637999</c:v>
                </c:pt>
                <c:pt idx="113">
                  <c:v>0.16583417058110683</c:v>
                </c:pt>
                <c:pt idx="114">
                  <c:v>0.12437562793581947</c:v>
                </c:pt>
                <c:pt idx="115">
                  <c:v>8.2917085290560522E-2</c:v>
                </c:pt>
                <c:pt idx="116">
                  <c:v>4.1458542645273155E-2</c:v>
                </c:pt>
                <c:pt idx="117">
                  <c:v>4.1458542645273155E-2</c:v>
                </c:pt>
                <c:pt idx="118">
                  <c:v>0</c:v>
                </c:pt>
              </c:numCache>
            </c:numRef>
          </c:yVal>
          <c:smooth val="1"/>
        </c:ser>
        <c:ser>
          <c:idx val="4"/>
          <c:order val="4"/>
          <c:tx>
            <c:v>36% clay</c:v>
          </c:tx>
          <c:spPr>
            <a:ln w="25400">
              <a:solidFill>
                <a:schemeClr val="accent6"/>
              </a:solidFill>
            </a:ln>
          </c:spPr>
          <c:marker>
            <c:symbol val="triangle"/>
            <c:size val="7"/>
            <c:spPr>
              <a:solidFill>
                <a:schemeClr val="accent6"/>
              </a:solidFill>
              <a:ln>
                <a:solidFill>
                  <a:schemeClr val="accent6"/>
                </a:solidFill>
              </a:ln>
            </c:spPr>
          </c:marker>
          <c:xVal>
            <c:numRef>
              <c:f>Summary!$A$5:$A$123</c:f>
              <c:numCache>
                <c:formatCode>General</c:formatCode>
                <c:ptCount val="119"/>
                <c:pt idx="0">
                  <c:v>21638</c:v>
                </c:pt>
                <c:pt idx="1">
                  <c:v>20542</c:v>
                </c:pt>
                <c:pt idx="2">
                  <c:v>19431.2</c:v>
                </c:pt>
                <c:pt idx="3">
                  <c:v>18262.849999999999</c:v>
                </c:pt>
                <c:pt idx="4">
                  <c:v>17088.899999999998</c:v>
                </c:pt>
                <c:pt idx="5">
                  <c:v>16433.25</c:v>
                </c:pt>
                <c:pt idx="6">
                  <c:v>15820.9</c:v>
                </c:pt>
                <c:pt idx="7">
                  <c:v>15146.75</c:v>
                </c:pt>
                <c:pt idx="8">
                  <c:v>14533</c:v>
                </c:pt>
                <c:pt idx="9">
                  <c:v>14052.9</c:v>
                </c:pt>
                <c:pt idx="10">
                  <c:v>13606.15</c:v>
                </c:pt>
                <c:pt idx="11">
                  <c:v>13020.099999999999</c:v>
                </c:pt>
                <c:pt idx="12">
                  <c:v>12487.550000000001</c:v>
                </c:pt>
                <c:pt idx="13">
                  <c:v>11745.150000000001</c:v>
                </c:pt>
                <c:pt idx="14">
                  <c:v>11097.35</c:v>
                </c:pt>
                <c:pt idx="15">
                  <c:v>10214.549999999999</c:v>
                </c:pt>
                <c:pt idx="16">
                  <c:v>9397.4499999999989</c:v>
                </c:pt>
                <c:pt idx="17">
                  <c:v>8646.15</c:v>
                </c:pt>
                <c:pt idx="18">
                  <c:v>7956.1</c:v>
                </c:pt>
                <c:pt idx="19">
                  <c:v>7318.4500000000007</c:v>
                </c:pt>
                <c:pt idx="20">
                  <c:v>6734.8</c:v>
                </c:pt>
                <c:pt idx="21">
                  <c:v>6195.75</c:v>
                </c:pt>
                <c:pt idx="22">
                  <c:v>5700.9</c:v>
                </c:pt>
                <c:pt idx="23">
                  <c:v>5245.8499999999995</c:v>
                </c:pt>
                <c:pt idx="24">
                  <c:v>4826.25</c:v>
                </c:pt>
                <c:pt idx="25">
                  <c:v>4440.8</c:v>
                </c:pt>
                <c:pt idx="26">
                  <c:v>4086.0000000000005</c:v>
                </c:pt>
                <c:pt idx="27">
                  <c:v>3680.9500000000003</c:v>
                </c:pt>
                <c:pt idx="28">
                  <c:v>3358.8</c:v>
                </c:pt>
                <c:pt idx="29">
                  <c:v>3066.95</c:v>
                </c:pt>
                <c:pt idx="30">
                  <c:v>2800.8</c:v>
                </c:pt>
                <c:pt idx="31">
                  <c:v>2565.25</c:v>
                </c:pt>
                <c:pt idx="32">
                  <c:v>2415.15</c:v>
                </c:pt>
                <c:pt idx="33">
                  <c:v>2174.6</c:v>
                </c:pt>
                <c:pt idx="34">
                  <c:v>1974.85</c:v>
                </c:pt>
                <c:pt idx="35">
                  <c:v>1828.8500000000001</c:v>
                </c:pt>
                <c:pt idx="36">
                  <c:v>1682.1999999999998</c:v>
                </c:pt>
                <c:pt idx="37">
                  <c:v>1505.6499999999999</c:v>
                </c:pt>
                <c:pt idx="38">
                  <c:v>1405.5500000000002</c:v>
                </c:pt>
                <c:pt idx="39">
                  <c:v>1260.05</c:v>
                </c:pt>
                <c:pt idx="40">
                  <c:v>1173.6500000000001</c:v>
                </c:pt>
                <c:pt idx="41">
                  <c:v>1093.5</c:v>
                </c:pt>
                <c:pt idx="42">
                  <c:v>996.95</c:v>
                </c:pt>
                <c:pt idx="43">
                  <c:v>916.2</c:v>
                </c:pt>
                <c:pt idx="44">
                  <c:v>850.1</c:v>
                </c:pt>
                <c:pt idx="45">
                  <c:v>781.80000000000007</c:v>
                </c:pt>
                <c:pt idx="46">
                  <c:v>712.5</c:v>
                </c:pt>
                <c:pt idx="47">
                  <c:v>654.95000000000005</c:v>
                </c:pt>
                <c:pt idx="48">
                  <c:v>610.65</c:v>
                </c:pt>
                <c:pt idx="49">
                  <c:v>559.69999999999993</c:v>
                </c:pt>
                <c:pt idx="50">
                  <c:v>512</c:v>
                </c:pt>
                <c:pt idx="51">
                  <c:v>474.95</c:v>
                </c:pt>
                <c:pt idx="52">
                  <c:v>433.40000000000003</c:v>
                </c:pt>
                <c:pt idx="53">
                  <c:v>398.4</c:v>
                </c:pt>
                <c:pt idx="54">
                  <c:v>368.9</c:v>
                </c:pt>
                <c:pt idx="55">
                  <c:v>339.6</c:v>
                </c:pt>
                <c:pt idx="56">
                  <c:v>311.5</c:v>
                </c:pt>
                <c:pt idx="57">
                  <c:v>286.34999999999997</c:v>
                </c:pt>
                <c:pt idx="58">
                  <c:v>263</c:v>
                </c:pt>
                <c:pt idx="59">
                  <c:v>241.45</c:v>
                </c:pt>
                <c:pt idx="60">
                  <c:v>222.6</c:v>
                </c:pt>
                <c:pt idx="61">
                  <c:v>204.8</c:v>
                </c:pt>
                <c:pt idx="62">
                  <c:v>188.75</c:v>
                </c:pt>
                <c:pt idx="63">
                  <c:v>172.9</c:v>
                </c:pt>
                <c:pt idx="64">
                  <c:v>159.89999999999998</c:v>
                </c:pt>
                <c:pt idx="65">
                  <c:v>146.6</c:v>
                </c:pt>
                <c:pt idx="66">
                  <c:v>135.19999999999999</c:v>
                </c:pt>
                <c:pt idx="67">
                  <c:v>124.2</c:v>
                </c:pt>
                <c:pt idx="68">
                  <c:v>114.3</c:v>
                </c:pt>
                <c:pt idx="69">
                  <c:v>105.1</c:v>
                </c:pt>
                <c:pt idx="70">
                  <c:v>96.699999999999989</c:v>
                </c:pt>
                <c:pt idx="71">
                  <c:v>89.05</c:v>
                </c:pt>
                <c:pt idx="72">
                  <c:v>81.8</c:v>
                </c:pt>
                <c:pt idx="73">
                  <c:v>75.349999999999994</c:v>
                </c:pt>
                <c:pt idx="74">
                  <c:v>69.3</c:v>
                </c:pt>
                <c:pt idx="75">
                  <c:v>63.70000000000001</c:v>
                </c:pt>
                <c:pt idx="76">
                  <c:v>58.7</c:v>
                </c:pt>
                <c:pt idx="77">
                  <c:v>54</c:v>
                </c:pt>
                <c:pt idx="78">
                  <c:v>49.7</c:v>
                </c:pt>
                <c:pt idx="79">
                  <c:v>45.699999999999996</c:v>
                </c:pt>
                <c:pt idx="80">
                  <c:v>42.05</c:v>
                </c:pt>
                <c:pt idx="81">
                  <c:v>38.65</c:v>
                </c:pt>
                <c:pt idx="82">
                  <c:v>35.549999999999997</c:v>
                </c:pt>
                <c:pt idx="83">
                  <c:v>32.75</c:v>
                </c:pt>
                <c:pt idx="84">
                  <c:v>30.099999999999998</c:v>
                </c:pt>
                <c:pt idx="85">
                  <c:v>27.7</c:v>
                </c:pt>
                <c:pt idx="86">
                  <c:v>25.5</c:v>
                </c:pt>
                <c:pt idx="87">
                  <c:v>24.049999999999997</c:v>
                </c:pt>
                <c:pt idx="88">
                  <c:v>22.05</c:v>
                </c:pt>
                <c:pt idx="89">
                  <c:v>19.849999999999998</c:v>
                </c:pt>
                <c:pt idx="90">
                  <c:v>18.3</c:v>
                </c:pt>
                <c:pt idx="91">
                  <c:v>16.850000000000001</c:v>
                </c:pt>
                <c:pt idx="92">
                  <c:v>15.5</c:v>
                </c:pt>
                <c:pt idx="93">
                  <c:v>14.25</c:v>
                </c:pt>
                <c:pt idx="94">
                  <c:v>13.100000000000001</c:v>
                </c:pt>
                <c:pt idx="95">
                  <c:v>12.05</c:v>
                </c:pt>
                <c:pt idx="96">
                  <c:v>11.1</c:v>
                </c:pt>
                <c:pt idx="97">
                  <c:v>10.200000000000001</c:v>
                </c:pt>
                <c:pt idx="98">
                  <c:v>9.4</c:v>
                </c:pt>
                <c:pt idx="99">
                  <c:v>8.65</c:v>
                </c:pt>
                <c:pt idx="100">
                  <c:v>7.95</c:v>
                </c:pt>
                <c:pt idx="101">
                  <c:v>7.3</c:v>
                </c:pt>
                <c:pt idx="102">
                  <c:v>6.75</c:v>
                </c:pt>
                <c:pt idx="103">
                  <c:v>6.2</c:v>
                </c:pt>
                <c:pt idx="104">
                  <c:v>5.7</c:v>
                </c:pt>
                <c:pt idx="105">
                  <c:v>5.25</c:v>
                </c:pt>
                <c:pt idx="106">
                  <c:v>4.8500000000000005</c:v>
                </c:pt>
                <c:pt idx="107">
                  <c:v>4.45</c:v>
                </c:pt>
                <c:pt idx="108">
                  <c:v>4.1000000000000005</c:v>
                </c:pt>
                <c:pt idx="109">
                  <c:v>3.75</c:v>
                </c:pt>
                <c:pt idx="110">
                  <c:v>3.4499999999999997</c:v>
                </c:pt>
                <c:pt idx="111">
                  <c:v>3.2</c:v>
                </c:pt>
                <c:pt idx="112">
                  <c:v>2.9499999999999997</c:v>
                </c:pt>
                <c:pt idx="113">
                  <c:v>2.7</c:v>
                </c:pt>
                <c:pt idx="114">
                  <c:v>2.5</c:v>
                </c:pt>
                <c:pt idx="115">
                  <c:v>2.2999999999999998</c:v>
                </c:pt>
                <c:pt idx="116">
                  <c:v>2.1</c:v>
                </c:pt>
                <c:pt idx="117">
                  <c:v>1.95</c:v>
                </c:pt>
                <c:pt idx="118">
                  <c:v>1.8</c:v>
                </c:pt>
              </c:numCache>
            </c:numRef>
          </c:xVal>
          <c:yVal>
            <c:numRef>
              <c:f>Summary!$J$5:$J$123</c:f>
              <c:numCache>
                <c:formatCode>General</c:formatCode>
                <c:ptCount val="119"/>
                <c:pt idx="1">
                  <c:v>0</c:v>
                </c:pt>
                <c:pt idx="2">
                  <c:v>3.9217490511433084E-2</c:v>
                </c:pt>
                <c:pt idx="3">
                  <c:v>0</c:v>
                </c:pt>
                <c:pt idx="4">
                  <c:v>0</c:v>
                </c:pt>
                <c:pt idx="5">
                  <c:v>3.9217490511418873E-2</c:v>
                </c:pt>
                <c:pt idx="6">
                  <c:v>0</c:v>
                </c:pt>
                <c:pt idx="7">
                  <c:v>3.9217490511433084E-2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3.9217490511433084E-2</c:v>
                </c:pt>
                <c:pt idx="12">
                  <c:v>0</c:v>
                </c:pt>
                <c:pt idx="13">
                  <c:v>3.9217490511418873E-2</c:v>
                </c:pt>
                <c:pt idx="14">
                  <c:v>3.9217490511433084E-2</c:v>
                </c:pt>
                <c:pt idx="15">
                  <c:v>0</c:v>
                </c:pt>
                <c:pt idx="16">
                  <c:v>0</c:v>
                </c:pt>
                <c:pt idx="17">
                  <c:v>3.9217490511433084E-2</c:v>
                </c:pt>
                <c:pt idx="18">
                  <c:v>3.9217490511418873E-2</c:v>
                </c:pt>
                <c:pt idx="19">
                  <c:v>0</c:v>
                </c:pt>
                <c:pt idx="20">
                  <c:v>3.9217490511433084E-2</c:v>
                </c:pt>
                <c:pt idx="21">
                  <c:v>0</c:v>
                </c:pt>
                <c:pt idx="22">
                  <c:v>3.9217490511433084E-2</c:v>
                </c:pt>
                <c:pt idx="23">
                  <c:v>3.9217490511418873E-2</c:v>
                </c:pt>
                <c:pt idx="24">
                  <c:v>0</c:v>
                </c:pt>
                <c:pt idx="25">
                  <c:v>3.9217490511433084E-2</c:v>
                </c:pt>
                <c:pt idx="26">
                  <c:v>3.9217490511418873E-2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7.8434981022866168E-2</c:v>
                </c:pt>
                <c:pt idx="31">
                  <c:v>0</c:v>
                </c:pt>
                <c:pt idx="32">
                  <c:v>7.8434981022851957E-2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7.8434981022851957E-2</c:v>
                </c:pt>
                <c:pt idx="37">
                  <c:v>7.8434981022866168E-2</c:v>
                </c:pt>
                <c:pt idx="38">
                  <c:v>3.9217490511418873E-2</c:v>
                </c:pt>
                <c:pt idx="39">
                  <c:v>0.11765247153428504</c:v>
                </c:pt>
                <c:pt idx="40">
                  <c:v>3.9217490511433084E-2</c:v>
                </c:pt>
                <c:pt idx="41">
                  <c:v>3.9217490511433084E-2</c:v>
                </c:pt>
                <c:pt idx="42">
                  <c:v>0</c:v>
                </c:pt>
                <c:pt idx="43">
                  <c:v>7.8434981022851957E-2</c:v>
                </c:pt>
                <c:pt idx="44">
                  <c:v>7.8434981022851957E-2</c:v>
                </c:pt>
                <c:pt idx="45">
                  <c:v>0.11765247153428504</c:v>
                </c:pt>
                <c:pt idx="46">
                  <c:v>0.11765247153428504</c:v>
                </c:pt>
                <c:pt idx="47">
                  <c:v>0.15686996204571813</c:v>
                </c:pt>
                <c:pt idx="48">
                  <c:v>0.196087452557137</c:v>
                </c:pt>
                <c:pt idx="49">
                  <c:v>0.66669733869427716</c:v>
                </c:pt>
                <c:pt idx="50">
                  <c:v>9.1768927796741764</c:v>
                </c:pt>
                <c:pt idx="51">
                  <c:v>6.4708859343856489</c:v>
                </c:pt>
                <c:pt idx="52">
                  <c:v>4.9021863139285102</c:v>
                </c:pt>
                <c:pt idx="53">
                  <c:v>3.921749051142811</c:v>
                </c:pt>
                <c:pt idx="54">
                  <c:v>3.4903566555171039</c:v>
                </c:pt>
                <c:pt idx="55">
                  <c:v>3.2942692029599669</c:v>
                </c:pt>
                <c:pt idx="56">
                  <c:v>2.9413117883571047</c:v>
                </c:pt>
                <c:pt idx="57">
                  <c:v>2.4707019022199717</c:v>
                </c:pt>
                <c:pt idx="58">
                  <c:v>2.4707019022199717</c:v>
                </c:pt>
                <c:pt idx="59">
                  <c:v>2.2353969591514016</c:v>
                </c:pt>
                <c:pt idx="60">
                  <c:v>2.1177444876171236</c:v>
                </c:pt>
                <c:pt idx="61">
                  <c:v>2.0000920160828244</c:v>
                </c:pt>
                <c:pt idx="62">
                  <c:v>1.9608745255714126</c:v>
                </c:pt>
                <c:pt idx="63">
                  <c:v>1.9216570350599653</c:v>
                </c:pt>
                <c:pt idx="64">
                  <c:v>1.8432220540371276</c:v>
                </c:pt>
                <c:pt idx="65">
                  <c:v>1.7647870730142756</c:v>
                </c:pt>
                <c:pt idx="66">
                  <c:v>1.6471346014799835</c:v>
                </c:pt>
                <c:pt idx="67">
                  <c:v>1.4902646394342653</c:v>
                </c:pt>
                <c:pt idx="68">
                  <c:v>1.8824395445485536</c:v>
                </c:pt>
                <c:pt idx="69">
                  <c:v>1.5294821299456913</c:v>
                </c:pt>
                <c:pt idx="70">
                  <c:v>1.4510471489228323</c:v>
                </c:pt>
                <c:pt idx="71">
                  <c:v>1.4902646394342653</c:v>
                </c:pt>
                <c:pt idx="72">
                  <c:v>1.4510471489228536</c:v>
                </c:pt>
                <c:pt idx="73">
                  <c:v>1.4118296584114063</c:v>
                </c:pt>
                <c:pt idx="74">
                  <c:v>1.2549596963657024</c:v>
                </c:pt>
                <c:pt idx="75">
                  <c:v>1.1765247153428362</c:v>
                </c:pt>
                <c:pt idx="76">
                  <c:v>1.0980897343199985</c:v>
                </c:pt>
                <c:pt idx="77">
                  <c:v>1.0196547532971181</c:v>
                </c:pt>
                <c:pt idx="78">
                  <c:v>0.98043726278571341</c:v>
                </c:pt>
                <c:pt idx="79">
                  <c:v>1.0196547532971181</c:v>
                </c:pt>
                <c:pt idx="80">
                  <c:v>0.98043726278571341</c:v>
                </c:pt>
                <c:pt idx="81">
                  <c:v>0.94121977227429454</c:v>
                </c:pt>
                <c:pt idx="82">
                  <c:v>0.94121977227426612</c:v>
                </c:pt>
                <c:pt idx="83">
                  <c:v>0.78434981022856221</c:v>
                </c:pt>
                <c:pt idx="84">
                  <c:v>0.74513231971714333</c:v>
                </c:pt>
                <c:pt idx="85">
                  <c:v>0.70591482920571025</c:v>
                </c:pt>
                <c:pt idx="86">
                  <c:v>0.66669733869427716</c:v>
                </c:pt>
                <c:pt idx="87">
                  <c:v>0.62747984818284408</c:v>
                </c:pt>
                <c:pt idx="88">
                  <c:v>0.66669733869427716</c:v>
                </c:pt>
                <c:pt idx="89">
                  <c:v>0.66669733869427716</c:v>
                </c:pt>
                <c:pt idx="90">
                  <c:v>0.58826235767142521</c:v>
                </c:pt>
                <c:pt idx="91">
                  <c:v>0.50982737664857325</c:v>
                </c:pt>
                <c:pt idx="92">
                  <c:v>0.392174905114274</c:v>
                </c:pt>
                <c:pt idx="93">
                  <c:v>0.35295741460285512</c:v>
                </c:pt>
                <c:pt idx="94">
                  <c:v>0.35295741460285512</c:v>
                </c:pt>
                <c:pt idx="95">
                  <c:v>0.35295741460285512</c:v>
                </c:pt>
                <c:pt idx="96">
                  <c:v>0.35295741460286933</c:v>
                </c:pt>
                <c:pt idx="97">
                  <c:v>0.31373992409139362</c:v>
                </c:pt>
                <c:pt idx="98">
                  <c:v>0.23530494306858429</c:v>
                </c:pt>
                <c:pt idx="99">
                  <c:v>0.31373992409143625</c:v>
                </c:pt>
                <c:pt idx="100">
                  <c:v>0.27452243357998896</c:v>
                </c:pt>
                <c:pt idx="101">
                  <c:v>0.35295741460285512</c:v>
                </c:pt>
                <c:pt idx="102">
                  <c:v>0.31373992409143625</c:v>
                </c:pt>
                <c:pt idx="103">
                  <c:v>0.27452243357998896</c:v>
                </c:pt>
                <c:pt idx="104">
                  <c:v>0.27452243358000317</c:v>
                </c:pt>
                <c:pt idx="105">
                  <c:v>0.23530494306855587</c:v>
                </c:pt>
                <c:pt idx="106">
                  <c:v>0.23530494306857008</c:v>
                </c:pt>
                <c:pt idx="107">
                  <c:v>0.27452243358000317</c:v>
                </c:pt>
                <c:pt idx="108">
                  <c:v>0.23530494306857008</c:v>
                </c:pt>
                <c:pt idx="109">
                  <c:v>0.27452243357998896</c:v>
                </c:pt>
                <c:pt idx="110">
                  <c:v>0.31373992409142204</c:v>
                </c:pt>
                <c:pt idx="111">
                  <c:v>0.27452243358000317</c:v>
                </c:pt>
                <c:pt idx="112">
                  <c:v>0.23530494306855587</c:v>
                </c:pt>
                <c:pt idx="113">
                  <c:v>0.23530494306857008</c:v>
                </c:pt>
                <c:pt idx="114">
                  <c:v>0.23530494306857008</c:v>
                </c:pt>
                <c:pt idx="115">
                  <c:v>0.27452243357998896</c:v>
                </c:pt>
                <c:pt idx="116">
                  <c:v>0.23530494306857008</c:v>
                </c:pt>
                <c:pt idx="117">
                  <c:v>0.196087452557137</c:v>
                </c:pt>
                <c:pt idx="118">
                  <c:v>0.19608745255715121</c:v>
                </c:pt>
              </c:numCache>
            </c:numRef>
          </c:yVal>
          <c:smooth val="1"/>
        </c:ser>
        <c:ser>
          <c:idx val="5"/>
          <c:order val="5"/>
          <c:tx>
            <c:v>32% clay</c:v>
          </c:tx>
          <c:spPr>
            <a:ln w="25400">
              <a:solidFill>
                <a:srgbClr val="FF0000"/>
              </a:solidFill>
            </a:ln>
          </c:spPr>
          <c:marker>
            <c:symbol val="star"/>
            <c:size val="7"/>
            <c:spPr>
              <a:ln>
                <a:solidFill>
                  <a:srgbClr val="FF0000"/>
                </a:solidFill>
              </a:ln>
            </c:spPr>
          </c:marker>
          <c:xVal>
            <c:numRef>
              <c:f>Summary!$A$5:$A$123</c:f>
              <c:numCache>
                <c:formatCode>General</c:formatCode>
                <c:ptCount val="119"/>
                <c:pt idx="0">
                  <c:v>21638</c:v>
                </c:pt>
                <c:pt idx="1">
                  <c:v>20542</c:v>
                </c:pt>
                <c:pt idx="2">
                  <c:v>19431.2</c:v>
                </c:pt>
                <c:pt idx="3">
                  <c:v>18262.849999999999</c:v>
                </c:pt>
                <c:pt idx="4">
                  <c:v>17088.899999999998</c:v>
                </c:pt>
                <c:pt idx="5">
                  <c:v>16433.25</c:v>
                </c:pt>
                <c:pt idx="6">
                  <c:v>15820.9</c:v>
                </c:pt>
                <c:pt idx="7">
                  <c:v>15146.75</c:v>
                </c:pt>
                <c:pt idx="8">
                  <c:v>14533</c:v>
                </c:pt>
                <c:pt idx="9">
                  <c:v>14052.9</c:v>
                </c:pt>
                <c:pt idx="10">
                  <c:v>13606.15</c:v>
                </c:pt>
                <c:pt idx="11">
                  <c:v>13020.099999999999</c:v>
                </c:pt>
                <c:pt idx="12">
                  <c:v>12487.550000000001</c:v>
                </c:pt>
                <c:pt idx="13">
                  <c:v>11745.150000000001</c:v>
                </c:pt>
                <c:pt idx="14">
                  <c:v>11097.35</c:v>
                </c:pt>
                <c:pt idx="15">
                  <c:v>10214.549999999999</c:v>
                </c:pt>
                <c:pt idx="16">
                  <c:v>9397.4499999999989</c:v>
                </c:pt>
                <c:pt idx="17">
                  <c:v>8646.15</c:v>
                </c:pt>
                <c:pt idx="18">
                  <c:v>7956.1</c:v>
                </c:pt>
                <c:pt idx="19">
                  <c:v>7318.4500000000007</c:v>
                </c:pt>
                <c:pt idx="20">
                  <c:v>6734.8</c:v>
                </c:pt>
                <c:pt idx="21">
                  <c:v>6195.75</c:v>
                </c:pt>
                <c:pt idx="22">
                  <c:v>5700.9</c:v>
                </c:pt>
                <c:pt idx="23">
                  <c:v>5245.8499999999995</c:v>
                </c:pt>
                <c:pt idx="24">
                  <c:v>4826.25</c:v>
                </c:pt>
                <c:pt idx="25">
                  <c:v>4440.8</c:v>
                </c:pt>
                <c:pt idx="26">
                  <c:v>4086.0000000000005</c:v>
                </c:pt>
                <c:pt idx="27">
                  <c:v>3680.9500000000003</c:v>
                </c:pt>
                <c:pt idx="28">
                  <c:v>3358.8</c:v>
                </c:pt>
                <c:pt idx="29">
                  <c:v>3066.95</c:v>
                </c:pt>
                <c:pt idx="30">
                  <c:v>2800.8</c:v>
                </c:pt>
                <c:pt idx="31">
                  <c:v>2565.25</c:v>
                </c:pt>
                <c:pt idx="32">
                  <c:v>2415.15</c:v>
                </c:pt>
                <c:pt idx="33">
                  <c:v>2174.6</c:v>
                </c:pt>
                <c:pt idx="34">
                  <c:v>1974.85</c:v>
                </c:pt>
                <c:pt idx="35">
                  <c:v>1828.8500000000001</c:v>
                </c:pt>
                <c:pt idx="36">
                  <c:v>1682.1999999999998</c:v>
                </c:pt>
                <c:pt idx="37">
                  <c:v>1505.6499999999999</c:v>
                </c:pt>
                <c:pt idx="38">
                  <c:v>1405.5500000000002</c:v>
                </c:pt>
                <c:pt idx="39">
                  <c:v>1260.05</c:v>
                </c:pt>
                <c:pt idx="40">
                  <c:v>1173.6500000000001</c:v>
                </c:pt>
                <c:pt idx="41">
                  <c:v>1093.5</c:v>
                </c:pt>
                <c:pt idx="42">
                  <c:v>996.95</c:v>
                </c:pt>
                <c:pt idx="43">
                  <c:v>916.2</c:v>
                </c:pt>
                <c:pt idx="44">
                  <c:v>850.1</c:v>
                </c:pt>
                <c:pt idx="45">
                  <c:v>781.80000000000007</c:v>
                </c:pt>
                <c:pt idx="46">
                  <c:v>712.5</c:v>
                </c:pt>
                <c:pt idx="47">
                  <c:v>654.95000000000005</c:v>
                </c:pt>
                <c:pt idx="48">
                  <c:v>610.65</c:v>
                </c:pt>
                <c:pt idx="49">
                  <c:v>559.69999999999993</c:v>
                </c:pt>
                <c:pt idx="50">
                  <c:v>512</c:v>
                </c:pt>
                <c:pt idx="51">
                  <c:v>474.95</c:v>
                </c:pt>
                <c:pt idx="52">
                  <c:v>433.40000000000003</c:v>
                </c:pt>
                <c:pt idx="53">
                  <c:v>398.4</c:v>
                </c:pt>
                <c:pt idx="54">
                  <c:v>368.9</c:v>
                </c:pt>
                <c:pt idx="55">
                  <c:v>339.6</c:v>
                </c:pt>
                <c:pt idx="56">
                  <c:v>311.5</c:v>
                </c:pt>
                <c:pt idx="57">
                  <c:v>286.34999999999997</c:v>
                </c:pt>
                <c:pt idx="58">
                  <c:v>263</c:v>
                </c:pt>
                <c:pt idx="59">
                  <c:v>241.45</c:v>
                </c:pt>
                <c:pt idx="60">
                  <c:v>222.6</c:v>
                </c:pt>
                <c:pt idx="61">
                  <c:v>204.8</c:v>
                </c:pt>
                <c:pt idx="62">
                  <c:v>188.75</c:v>
                </c:pt>
                <c:pt idx="63">
                  <c:v>172.9</c:v>
                </c:pt>
                <c:pt idx="64">
                  <c:v>159.89999999999998</c:v>
                </c:pt>
                <c:pt idx="65">
                  <c:v>146.6</c:v>
                </c:pt>
                <c:pt idx="66">
                  <c:v>135.19999999999999</c:v>
                </c:pt>
                <c:pt idx="67">
                  <c:v>124.2</c:v>
                </c:pt>
                <c:pt idx="68">
                  <c:v>114.3</c:v>
                </c:pt>
                <c:pt idx="69">
                  <c:v>105.1</c:v>
                </c:pt>
                <c:pt idx="70">
                  <c:v>96.699999999999989</c:v>
                </c:pt>
                <c:pt idx="71">
                  <c:v>89.05</c:v>
                </c:pt>
                <c:pt idx="72">
                  <c:v>81.8</c:v>
                </c:pt>
                <c:pt idx="73">
                  <c:v>75.349999999999994</c:v>
                </c:pt>
                <c:pt idx="74">
                  <c:v>69.3</c:v>
                </c:pt>
                <c:pt idx="75">
                  <c:v>63.70000000000001</c:v>
                </c:pt>
                <c:pt idx="76">
                  <c:v>58.7</c:v>
                </c:pt>
                <c:pt idx="77">
                  <c:v>54</c:v>
                </c:pt>
                <c:pt idx="78">
                  <c:v>49.7</c:v>
                </c:pt>
                <c:pt idx="79">
                  <c:v>45.699999999999996</c:v>
                </c:pt>
                <c:pt idx="80">
                  <c:v>42.05</c:v>
                </c:pt>
                <c:pt idx="81">
                  <c:v>38.65</c:v>
                </c:pt>
                <c:pt idx="82">
                  <c:v>35.549999999999997</c:v>
                </c:pt>
                <c:pt idx="83">
                  <c:v>32.75</c:v>
                </c:pt>
                <c:pt idx="84">
                  <c:v>30.099999999999998</c:v>
                </c:pt>
                <c:pt idx="85">
                  <c:v>27.7</c:v>
                </c:pt>
                <c:pt idx="86">
                  <c:v>25.5</c:v>
                </c:pt>
                <c:pt idx="87">
                  <c:v>24.049999999999997</c:v>
                </c:pt>
                <c:pt idx="88">
                  <c:v>22.05</c:v>
                </c:pt>
                <c:pt idx="89">
                  <c:v>19.849999999999998</c:v>
                </c:pt>
                <c:pt idx="90">
                  <c:v>18.3</c:v>
                </c:pt>
                <c:pt idx="91">
                  <c:v>16.850000000000001</c:v>
                </c:pt>
                <c:pt idx="92">
                  <c:v>15.5</c:v>
                </c:pt>
                <c:pt idx="93">
                  <c:v>14.25</c:v>
                </c:pt>
                <c:pt idx="94">
                  <c:v>13.100000000000001</c:v>
                </c:pt>
                <c:pt idx="95">
                  <c:v>12.05</c:v>
                </c:pt>
                <c:pt idx="96">
                  <c:v>11.1</c:v>
                </c:pt>
                <c:pt idx="97">
                  <c:v>10.200000000000001</c:v>
                </c:pt>
                <c:pt idx="98">
                  <c:v>9.4</c:v>
                </c:pt>
                <c:pt idx="99">
                  <c:v>8.65</c:v>
                </c:pt>
                <c:pt idx="100">
                  <c:v>7.95</c:v>
                </c:pt>
                <c:pt idx="101">
                  <c:v>7.3</c:v>
                </c:pt>
                <c:pt idx="102">
                  <c:v>6.75</c:v>
                </c:pt>
                <c:pt idx="103">
                  <c:v>6.2</c:v>
                </c:pt>
                <c:pt idx="104">
                  <c:v>5.7</c:v>
                </c:pt>
                <c:pt idx="105">
                  <c:v>5.25</c:v>
                </c:pt>
                <c:pt idx="106">
                  <c:v>4.8500000000000005</c:v>
                </c:pt>
                <c:pt idx="107">
                  <c:v>4.45</c:v>
                </c:pt>
                <c:pt idx="108">
                  <c:v>4.1000000000000005</c:v>
                </c:pt>
                <c:pt idx="109">
                  <c:v>3.75</c:v>
                </c:pt>
                <c:pt idx="110">
                  <c:v>3.4499999999999997</c:v>
                </c:pt>
                <c:pt idx="111">
                  <c:v>3.2</c:v>
                </c:pt>
                <c:pt idx="112">
                  <c:v>2.9499999999999997</c:v>
                </c:pt>
                <c:pt idx="113">
                  <c:v>2.7</c:v>
                </c:pt>
                <c:pt idx="114">
                  <c:v>2.5</c:v>
                </c:pt>
                <c:pt idx="115">
                  <c:v>2.2999999999999998</c:v>
                </c:pt>
                <c:pt idx="116">
                  <c:v>2.1</c:v>
                </c:pt>
                <c:pt idx="117">
                  <c:v>1.95</c:v>
                </c:pt>
                <c:pt idx="118">
                  <c:v>1.8</c:v>
                </c:pt>
              </c:numCache>
            </c:numRef>
          </c:xVal>
          <c:yVal>
            <c:numRef>
              <c:f>Summary!$L$5:$L$123</c:f>
              <c:numCache>
                <c:formatCode>General</c:formatCode>
                <c:ptCount val="119"/>
                <c:pt idx="1">
                  <c:v>0</c:v>
                </c:pt>
                <c:pt idx="2">
                  <c:v>3.5701790695412683E-2</c:v>
                </c:pt>
                <c:pt idx="3">
                  <c:v>0</c:v>
                </c:pt>
                <c:pt idx="4">
                  <c:v>0</c:v>
                </c:pt>
                <c:pt idx="5">
                  <c:v>3.5701790695398472E-2</c:v>
                </c:pt>
                <c:pt idx="6">
                  <c:v>0</c:v>
                </c:pt>
                <c:pt idx="7">
                  <c:v>0</c:v>
                </c:pt>
                <c:pt idx="8">
                  <c:v>3.5701790695412683E-2</c:v>
                </c:pt>
                <c:pt idx="9">
                  <c:v>0</c:v>
                </c:pt>
                <c:pt idx="10">
                  <c:v>0</c:v>
                </c:pt>
                <c:pt idx="11">
                  <c:v>3.5701790695412683E-2</c:v>
                </c:pt>
                <c:pt idx="12">
                  <c:v>0</c:v>
                </c:pt>
                <c:pt idx="13">
                  <c:v>0</c:v>
                </c:pt>
                <c:pt idx="14">
                  <c:v>3.5701790695398472E-2</c:v>
                </c:pt>
                <c:pt idx="15">
                  <c:v>0</c:v>
                </c:pt>
                <c:pt idx="16">
                  <c:v>3.5701790695412683E-2</c:v>
                </c:pt>
                <c:pt idx="17">
                  <c:v>3.5701790695412683E-2</c:v>
                </c:pt>
                <c:pt idx="18">
                  <c:v>3.5701790695398472E-2</c:v>
                </c:pt>
                <c:pt idx="19">
                  <c:v>0</c:v>
                </c:pt>
                <c:pt idx="20">
                  <c:v>3.5701790695412683E-2</c:v>
                </c:pt>
                <c:pt idx="21">
                  <c:v>0</c:v>
                </c:pt>
                <c:pt idx="22">
                  <c:v>3.5701790695412683E-2</c:v>
                </c:pt>
                <c:pt idx="23">
                  <c:v>3.5701790695398472E-2</c:v>
                </c:pt>
                <c:pt idx="24">
                  <c:v>3.5701790695412683E-2</c:v>
                </c:pt>
                <c:pt idx="25">
                  <c:v>0</c:v>
                </c:pt>
                <c:pt idx="26">
                  <c:v>3.5701790695412683E-2</c:v>
                </c:pt>
                <c:pt idx="27">
                  <c:v>3.5701790695412683E-2</c:v>
                </c:pt>
                <c:pt idx="28">
                  <c:v>3.5701790695398472E-2</c:v>
                </c:pt>
                <c:pt idx="29">
                  <c:v>3.5701790695412683E-2</c:v>
                </c:pt>
                <c:pt idx="30">
                  <c:v>3.5701790695412683E-2</c:v>
                </c:pt>
                <c:pt idx="31">
                  <c:v>7.1403581390811155E-2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3.5701790695412683E-2</c:v>
                </c:pt>
                <c:pt idx="37">
                  <c:v>0</c:v>
                </c:pt>
                <c:pt idx="38">
                  <c:v>7.1403581390811155E-2</c:v>
                </c:pt>
                <c:pt idx="39">
                  <c:v>7.1403581390811155E-2</c:v>
                </c:pt>
                <c:pt idx="40">
                  <c:v>0.10710537208622384</c:v>
                </c:pt>
                <c:pt idx="41">
                  <c:v>0.10710537208622384</c:v>
                </c:pt>
                <c:pt idx="42">
                  <c:v>0.10710537208622384</c:v>
                </c:pt>
                <c:pt idx="43">
                  <c:v>0.1785089534770492</c:v>
                </c:pt>
                <c:pt idx="44">
                  <c:v>0.39271969764948267</c:v>
                </c:pt>
                <c:pt idx="45">
                  <c:v>4.3913202555352058</c:v>
                </c:pt>
                <c:pt idx="46">
                  <c:v>11.424573022530595</c:v>
                </c:pt>
                <c:pt idx="47">
                  <c:v>6.1407079996101999</c:v>
                </c:pt>
                <c:pt idx="48">
                  <c:v>5.569479348483668</c:v>
                </c:pt>
                <c:pt idx="49">
                  <c:v>3.8914951857994851</c:v>
                </c:pt>
                <c:pt idx="50">
                  <c:v>3.6772844416270374</c:v>
                </c:pt>
                <c:pt idx="51">
                  <c:v>3.0703539998050928</c:v>
                </c:pt>
                <c:pt idx="52">
                  <c:v>2.6419325114602117</c:v>
                </c:pt>
                <c:pt idx="53">
                  <c:v>2.5705289300693863</c:v>
                </c:pt>
                <c:pt idx="54">
                  <c:v>2.2849146045061062</c:v>
                </c:pt>
                <c:pt idx="55">
                  <c:v>2.2135110231153163</c:v>
                </c:pt>
                <c:pt idx="56">
                  <c:v>1.9635984882474347</c:v>
                </c:pt>
                <c:pt idx="57">
                  <c:v>1.8207913254658195</c:v>
                </c:pt>
                <c:pt idx="58">
                  <c:v>1.7493877440749941</c:v>
                </c:pt>
                <c:pt idx="59">
                  <c:v>1.6779841626841829</c:v>
                </c:pt>
                <c:pt idx="60">
                  <c:v>1.6422823719887703</c:v>
                </c:pt>
                <c:pt idx="61">
                  <c:v>1.570878790597952</c:v>
                </c:pt>
                <c:pt idx="62">
                  <c:v>1.5351769999025464</c:v>
                </c:pt>
                <c:pt idx="63">
                  <c:v>1.5708787905979591</c:v>
                </c:pt>
                <c:pt idx="64">
                  <c:v>1.5351769999025535</c:v>
                </c:pt>
                <c:pt idx="65">
                  <c:v>1.4637734185117353</c:v>
                </c:pt>
                <c:pt idx="66">
                  <c:v>1.3566680464254972</c:v>
                </c:pt>
                <c:pt idx="67">
                  <c:v>1.3209662557300987</c:v>
                </c:pt>
                <c:pt idx="68">
                  <c:v>1.2138608836438749</c:v>
                </c:pt>
                <c:pt idx="69">
                  <c:v>1.1067555115576511</c:v>
                </c:pt>
                <c:pt idx="70">
                  <c:v>0.99965013947142722</c:v>
                </c:pt>
                <c:pt idx="71">
                  <c:v>1.0353519301668399</c:v>
                </c:pt>
                <c:pt idx="72">
                  <c:v>0.96394834877601454</c:v>
                </c:pt>
                <c:pt idx="73">
                  <c:v>0.89254476738520339</c:v>
                </c:pt>
                <c:pt idx="74">
                  <c:v>0.82114118599440644</c:v>
                </c:pt>
                <c:pt idx="75">
                  <c:v>0.8568429766897907</c:v>
                </c:pt>
                <c:pt idx="76">
                  <c:v>0.89254476738520339</c:v>
                </c:pt>
                <c:pt idx="77">
                  <c:v>0.8568429766897907</c:v>
                </c:pt>
                <c:pt idx="78">
                  <c:v>0.85684297668980491</c:v>
                </c:pt>
                <c:pt idx="79">
                  <c:v>0.67833402321275571</c:v>
                </c:pt>
                <c:pt idx="80">
                  <c:v>0.71403581390816839</c:v>
                </c:pt>
                <c:pt idx="81">
                  <c:v>0.5355268604311334</c:v>
                </c:pt>
                <c:pt idx="82">
                  <c:v>0.49982506973570651</c:v>
                </c:pt>
                <c:pt idx="83">
                  <c:v>0.57122865112653187</c:v>
                </c:pt>
                <c:pt idx="84">
                  <c:v>0.46412327904030803</c:v>
                </c:pt>
                <c:pt idx="85">
                  <c:v>0.4998250697356923</c:v>
                </c:pt>
                <c:pt idx="86">
                  <c:v>0.46412327904032225</c:v>
                </c:pt>
                <c:pt idx="87">
                  <c:v>0.46412327904030803</c:v>
                </c:pt>
                <c:pt idx="88">
                  <c:v>0.46412327904029382</c:v>
                </c:pt>
                <c:pt idx="89">
                  <c:v>0.49982506973570651</c:v>
                </c:pt>
                <c:pt idx="90">
                  <c:v>0.46412327904033646</c:v>
                </c:pt>
                <c:pt idx="91">
                  <c:v>0.46412327904029382</c:v>
                </c:pt>
                <c:pt idx="92">
                  <c:v>0.42842148834488114</c:v>
                </c:pt>
                <c:pt idx="93">
                  <c:v>0.3570179069540842</c:v>
                </c:pt>
                <c:pt idx="94">
                  <c:v>0.32131611625867151</c:v>
                </c:pt>
                <c:pt idx="95">
                  <c:v>0.32131611625868572</c:v>
                </c:pt>
                <c:pt idx="96">
                  <c:v>0.24991253486786036</c:v>
                </c:pt>
                <c:pt idx="97">
                  <c:v>0.21421074417244768</c:v>
                </c:pt>
                <c:pt idx="98">
                  <c:v>0.24991253486786036</c:v>
                </c:pt>
                <c:pt idx="99">
                  <c:v>0.17850895347703499</c:v>
                </c:pt>
                <c:pt idx="100">
                  <c:v>0.1785089534770492</c:v>
                </c:pt>
                <c:pt idx="101">
                  <c:v>0.14280716278163652</c:v>
                </c:pt>
                <c:pt idx="102">
                  <c:v>0.17850895347703499</c:v>
                </c:pt>
                <c:pt idx="103">
                  <c:v>0.21421074417244768</c:v>
                </c:pt>
                <c:pt idx="104">
                  <c:v>0.17850895347702078</c:v>
                </c:pt>
                <c:pt idx="105">
                  <c:v>0.17850895347703499</c:v>
                </c:pt>
                <c:pt idx="106">
                  <c:v>0.14280716278165073</c:v>
                </c:pt>
                <c:pt idx="107">
                  <c:v>0.14280716278163652</c:v>
                </c:pt>
                <c:pt idx="108">
                  <c:v>0.10710537208623805</c:v>
                </c:pt>
                <c:pt idx="109">
                  <c:v>0.14280716278163652</c:v>
                </c:pt>
                <c:pt idx="110">
                  <c:v>0.10710537208619542</c:v>
                </c:pt>
                <c:pt idx="111">
                  <c:v>0.10710537208626647</c:v>
                </c:pt>
                <c:pt idx="112">
                  <c:v>7.1403581390811155E-2</c:v>
                </c:pt>
                <c:pt idx="113">
                  <c:v>0.10710537208622384</c:v>
                </c:pt>
                <c:pt idx="114">
                  <c:v>7.1403581390811155E-2</c:v>
                </c:pt>
                <c:pt idx="115">
                  <c:v>7.1403581390811155E-2</c:v>
                </c:pt>
                <c:pt idx="116">
                  <c:v>7.1403581390811155E-2</c:v>
                </c:pt>
                <c:pt idx="117">
                  <c:v>3.5701790695398472E-2</c:v>
                </c:pt>
                <c:pt idx="118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093248"/>
        <c:axId val="49299840"/>
      </c:scatterChart>
      <c:valAx>
        <c:axId val="47093248"/>
        <c:scaling>
          <c:logBase val="10"/>
          <c:orientation val="minMax"/>
          <c:max val="10000"/>
        </c:scaling>
        <c:delete val="0"/>
        <c:axPos val="b"/>
        <c:minorGridlines>
          <c:spPr>
            <a:ln>
              <a:solidFill>
                <a:schemeClr val="bg1">
                  <a:lumMod val="85000"/>
                </a:schemeClr>
              </a:solidFill>
              <a:prstDash val="dash"/>
            </a:ln>
          </c:spPr>
        </c:minorGridlines>
        <c:title>
          <c:tx>
            <c:rich>
              <a:bodyPr/>
              <a:lstStyle/>
              <a:p>
                <a:pPr>
                  <a:defRPr sz="1600"/>
                </a:pPr>
                <a:r>
                  <a:rPr lang="en-US" sz="1600"/>
                  <a:t>Pore throat radius (nm)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49299840"/>
        <c:crosses val="autoZero"/>
        <c:crossBetween val="midCat"/>
      </c:valAx>
      <c:valAx>
        <c:axId val="49299840"/>
        <c:scaling>
          <c:orientation val="minMax"/>
          <c:min val="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600"/>
                </a:pPr>
                <a:r>
                  <a:rPr lang="en-US" sz="1600"/>
                  <a:t>Saturation increments</a:t>
                </a:r>
                <a:r>
                  <a:rPr lang="en-US" sz="1600" baseline="0"/>
                  <a:t> [%]</a:t>
                </a:r>
                <a:r>
                  <a:rPr lang="en-US" sz="1600"/>
                  <a:t> between measurements 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47093248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77694747673586195"/>
          <c:y val="0.24678103708539001"/>
          <c:w val="0.154431818181818"/>
          <c:h val="0.38726694137326101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9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Nankai resed 50</a:t>
            </a:r>
          </a:p>
        </c:rich>
      </c:tx>
      <c:layout>
        <c:manualLayout>
          <c:xMode val="edge"/>
          <c:yMode val="edge"/>
          <c:x val="0.393007002529353"/>
          <c:y val="3.10879719270064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125876537552701"/>
          <c:y val="0.170984455958549"/>
          <c:w val="0.80559454313171697"/>
          <c:h val="0.64507772020725396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Nankai_Resed_50!$M$22:$M$133</c:f>
              <c:numCache>
                <c:formatCode>General</c:formatCode>
                <c:ptCount val="112"/>
                <c:pt idx="0">
                  <c:v>15146.75</c:v>
                </c:pt>
                <c:pt idx="1">
                  <c:v>14533</c:v>
                </c:pt>
                <c:pt idx="2">
                  <c:v>14052.9</c:v>
                </c:pt>
                <c:pt idx="3">
                  <c:v>13606.15</c:v>
                </c:pt>
                <c:pt idx="4">
                  <c:v>13020.099999999999</c:v>
                </c:pt>
                <c:pt idx="5">
                  <c:v>12487.550000000001</c:v>
                </c:pt>
                <c:pt idx="6">
                  <c:v>11745.150000000001</c:v>
                </c:pt>
                <c:pt idx="7">
                  <c:v>11097.35</c:v>
                </c:pt>
                <c:pt idx="8">
                  <c:v>10214.549999999999</c:v>
                </c:pt>
                <c:pt idx="9">
                  <c:v>9397.4499999999989</c:v>
                </c:pt>
                <c:pt idx="10">
                  <c:v>8646.15</c:v>
                </c:pt>
                <c:pt idx="11">
                  <c:v>7956.1</c:v>
                </c:pt>
                <c:pt idx="12">
                  <c:v>7318.4500000000007</c:v>
                </c:pt>
                <c:pt idx="13">
                  <c:v>6734.8</c:v>
                </c:pt>
                <c:pt idx="14">
                  <c:v>6195.75</c:v>
                </c:pt>
                <c:pt idx="15">
                  <c:v>5700.9</c:v>
                </c:pt>
                <c:pt idx="16">
                  <c:v>5245.8499999999995</c:v>
                </c:pt>
                <c:pt idx="17">
                  <c:v>4826.25</c:v>
                </c:pt>
                <c:pt idx="18">
                  <c:v>4440.8</c:v>
                </c:pt>
                <c:pt idx="19">
                  <c:v>4086.0000000000005</c:v>
                </c:pt>
                <c:pt idx="20">
                  <c:v>3680.9500000000003</c:v>
                </c:pt>
                <c:pt idx="21">
                  <c:v>3358.8</c:v>
                </c:pt>
                <c:pt idx="22">
                  <c:v>3066.95</c:v>
                </c:pt>
                <c:pt idx="23">
                  <c:v>2800.8</c:v>
                </c:pt>
                <c:pt idx="24">
                  <c:v>2565.25</c:v>
                </c:pt>
                <c:pt idx="25">
                  <c:v>2415.15</c:v>
                </c:pt>
                <c:pt idx="26">
                  <c:v>2174.6</c:v>
                </c:pt>
                <c:pt idx="27">
                  <c:v>1974.85</c:v>
                </c:pt>
                <c:pt idx="28">
                  <c:v>1828.8500000000001</c:v>
                </c:pt>
                <c:pt idx="29">
                  <c:v>1682.1999999999998</c:v>
                </c:pt>
                <c:pt idx="30">
                  <c:v>1505.6499999999999</c:v>
                </c:pt>
                <c:pt idx="31">
                  <c:v>1405.5500000000002</c:v>
                </c:pt>
                <c:pt idx="32">
                  <c:v>1260.05</c:v>
                </c:pt>
                <c:pt idx="33">
                  <c:v>1173.6500000000001</c:v>
                </c:pt>
                <c:pt idx="34">
                  <c:v>1093.5</c:v>
                </c:pt>
                <c:pt idx="35">
                  <c:v>996.95</c:v>
                </c:pt>
                <c:pt idx="36">
                  <c:v>916.2</c:v>
                </c:pt>
                <c:pt idx="37">
                  <c:v>850.1</c:v>
                </c:pt>
                <c:pt idx="38">
                  <c:v>781.80000000000007</c:v>
                </c:pt>
                <c:pt idx="39">
                  <c:v>712.5</c:v>
                </c:pt>
                <c:pt idx="40">
                  <c:v>654.95000000000005</c:v>
                </c:pt>
                <c:pt idx="41">
                  <c:v>610.65</c:v>
                </c:pt>
                <c:pt idx="42">
                  <c:v>559.69999999999993</c:v>
                </c:pt>
                <c:pt idx="43">
                  <c:v>512</c:v>
                </c:pt>
                <c:pt idx="44">
                  <c:v>474.95</c:v>
                </c:pt>
                <c:pt idx="45">
                  <c:v>433.40000000000003</c:v>
                </c:pt>
                <c:pt idx="46">
                  <c:v>398.4</c:v>
                </c:pt>
                <c:pt idx="47">
                  <c:v>368.9</c:v>
                </c:pt>
                <c:pt idx="48">
                  <c:v>339.6</c:v>
                </c:pt>
                <c:pt idx="49">
                  <c:v>311.5</c:v>
                </c:pt>
                <c:pt idx="50">
                  <c:v>286.34999999999997</c:v>
                </c:pt>
                <c:pt idx="51">
                  <c:v>263</c:v>
                </c:pt>
                <c:pt idx="52">
                  <c:v>241.45</c:v>
                </c:pt>
                <c:pt idx="53">
                  <c:v>222.6</c:v>
                </c:pt>
                <c:pt idx="54">
                  <c:v>204.8</c:v>
                </c:pt>
                <c:pt idx="55">
                  <c:v>188.75</c:v>
                </c:pt>
                <c:pt idx="56">
                  <c:v>172.9</c:v>
                </c:pt>
                <c:pt idx="57">
                  <c:v>159.89999999999998</c:v>
                </c:pt>
                <c:pt idx="58">
                  <c:v>146.6</c:v>
                </c:pt>
                <c:pt idx="59">
                  <c:v>135.19999999999999</c:v>
                </c:pt>
                <c:pt idx="60">
                  <c:v>124.2</c:v>
                </c:pt>
                <c:pt idx="61">
                  <c:v>114.3</c:v>
                </c:pt>
                <c:pt idx="62">
                  <c:v>105.1</c:v>
                </c:pt>
                <c:pt idx="63">
                  <c:v>96.699999999999989</c:v>
                </c:pt>
                <c:pt idx="64">
                  <c:v>89.05</c:v>
                </c:pt>
                <c:pt idx="65">
                  <c:v>81.8</c:v>
                </c:pt>
                <c:pt idx="66">
                  <c:v>75.349999999999994</c:v>
                </c:pt>
                <c:pt idx="67">
                  <c:v>69.3</c:v>
                </c:pt>
                <c:pt idx="68">
                  <c:v>63.70000000000001</c:v>
                </c:pt>
                <c:pt idx="69">
                  <c:v>58.7</c:v>
                </c:pt>
                <c:pt idx="70">
                  <c:v>54</c:v>
                </c:pt>
                <c:pt idx="71">
                  <c:v>49.7</c:v>
                </c:pt>
                <c:pt idx="72">
                  <c:v>45.699999999999996</c:v>
                </c:pt>
                <c:pt idx="73">
                  <c:v>42.05</c:v>
                </c:pt>
                <c:pt idx="74">
                  <c:v>38.65</c:v>
                </c:pt>
                <c:pt idx="75">
                  <c:v>35.549999999999997</c:v>
                </c:pt>
                <c:pt idx="76">
                  <c:v>32.75</c:v>
                </c:pt>
                <c:pt idx="77">
                  <c:v>30.099999999999998</c:v>
                </c:pt>
                <c:pt idx="78">
                  <c:v>27.7</c:v>
                </c:pt>
                <c:pt idx="79">
                  <c:v>25.5</c:v>
                </c:pt>
                <c:pt idx="80">
                  <c:v>24.049999999999997</c:v>
                </c:pt>
                <c:pt idx="81">
                  <c:v>22.05</c:v>
                </c:pt>
                <c:pt idx="82">
                  <c:v>19.849999999999998</c:v>
                </c:pt>
                <c:pt idx="83">
                  <c:v>18.3</c:v>
                </c:pt>
                <c:pt idx="84">
                  <c:v>16.850000000000001</c:v>
                </c:pt>
                <c:pt idx="85">
                  <c:v>15.5</c:v>
                </c:pt>
                <c:pt idx="86">
                  <c:v>14.25</c:v>
                </c:pt>
                <c:pt idx="87">
                  <c:v>13.100000000000001</c:v>
                </c:pt>
                <c:pt idx="88">
                  <c:v>12.05</c:v>
                </c:pt>
                <c:pt idx="89">
                  <c:v>11.1</c:v>
                </c:pt>
                <c:pt idx="90">
                  <c:v>10.200000000000001</c:v>
                </c:pt>
                <c:pt idx="91">
                  <c:v>9.4</c:v>
                </c:pt>
                <c:pt idx="92">
                  <c:v>8.65</c:v>
                </c:pt>
                <c:pt idx="93">
                  <c:v>7.95</c:v>
                </c:pt>
                <c:pt idx="94">
                  <c:v>7.3</c:v>
                </c:pt>
                <c:pt idx="95">
                  <c:v>6.75</c:v>
                </c:pt>
                <c:pt idx="96">
                  <c:v>6.2</c:v>
                </c:pt>
                <c:pt idx="97">
                  <c:v>5.7</c:v>
                </c:pt>
                <c:pt idx="98">
                  <c:v>5.25</c:v>
                </c:pt>
                <c:pt idx="99">
                  <c:v>4.8500000000000005</c:v>
                </c:pt>
                <c:pt idx="100">
                  <c:v>4.45</c:v>
                </c:pt>
                <c:pt idx="101">
                  <c:v>4.1000000000000005</c:v>
                </c:pt>
                <c:pt idx="102">
                  <c:v>3.75</c:v>
                </c:pt>
                <c:pt idx="103">
                  <c:v>3.4499999999999997</c:v>
                </c:pt>
                <c:pt idx="104">
                  <c:v>3.2</c:v>
                </c:pt>
                <c:pt idx="105">
                  <c:v>2.9499999999999997</c:v>
                </c:pt>
                <c:pt idx="106">
                  <c:v>2.7</c:v>
                </c:pt>
                <c:pt idx="107">
                  <c:v>2.5</c:v>
                </c:pt>
                <c:pt idx="108">
                  <c:v>2.2999999999999998</c:v>
                </c:pt>
                <c:pt idx="109">
                  <c:v>2.1</c:v>
                </c:pt>
                <c:pt idx="110">
                  <c:v>1.95</c:v>
                </c:pt>
                <c:pt idx="111">
                  <c:v>1.8</c:v>
                </c:pt>
              </c:numCache>
            </c:numRef>
          </c:xVal>
          <c:yVal>
            <c:numRef>
              <c:f>Nankai_Resed_50!$R$22:$R$133</c:f>
              <c:numCache>
                <c:formatCode>General</c:formatCode>
                <c:ptCount val="112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99.950084746927956</c:v>
                </c:pt>
                <c:pt idx="4">
                  <c:v>99.950084746927956</c:v>
                </c:pt>
                <c:pt idx="5">
                  <c:v>99.950084746927956</c:v>
                </c:pt>
                <c:pt idx="6">
                  <c:v>99.950084746927956</c:v>
                </c:pt>
                <c:pt idx="7">
                  <c:v>99.900169493855927</c:v>
                </c:pt>
                <c:pt idx="8">
                  <c:v>99.900169493855927</c:v>
                </c:pt>
                <c:pt idx="9">
                  <c:v>99.900169493855927</c:v>
                </c:pt>
                <c:pt idx="10">
                  <c:v>99.850254240783883</c:v>
                </c:pt>
                <c:pt idx="11">
                  <c:v>99.850254240783883</c:v>
                </c:pt>
                <c:pt idx="12">
                  <c:v>99.800338987711868</c:v>
                </c:pt>
                <c:pt idx="13">
                  <c:v>99.800338987711868</c:v>
                </c:pt>
                <c:pt idx="14">
                  <c:v>99.750423734639824</c:v>
                </c:pt>
                <c:pt idx="15">
                  <c:v>99.70050848156778</c:v>
                </c:pt>
                <c:pt idx="16">
                  <c:v>99.70050848156778</c:v>
                </c:pt>
                <c:pt idx="17">
                  <c:v>99.650593228495751</c:v>
                </c:pt>
                <c:pt idx="18">
                  <c:v>99.650593228495751</c:v>
                </c:pt>
                <c:pt idx="19">
                  <c:v>99.600677975423707</c:v>
                </c:pt>
                <c:pt idx="20">
                  <c:v>99.600677975423707</c:v>
                </c:pt>
                <c:pt idx="21">
                  <c:v>99.600677975423707</c:v>
                </c:pt>
                <c:pt idx="22">
                  <c:v>99.600677975423707</c:v>
                </c:pt>
                <c:pt idx="23">
                  <c:v>99.500847469279634</c:v>
                </c:pt>
                <c:pt idx="24">
                  <c:v>99.450932216207605</c:v>
                </c:pt>
                <c:pt idx="25">
                  <c:v>99.450932216207605</c:v>
                </c:pt>
                <c:pt idx="26">
                  <c:v>99.401016963135575</c:v>
                </c:pt>
                <c:pt idx="27">
                  <c:v>99.401016963135575</c:v>
                </c:pt>
                <c:pt idx="28">
                  <c:v>99.401016963135575</c:v>
                </c:pt>
                <c:pt idx="29">
                  <c:v>99.401016963135575</c:v>
                </c:pt>
                <c:pt idx="30">
                  <c:v>99.351101710063546</c:v>
                </c:pt>
                <c:pt idx="31">
                  <c:v>99.351101710063546</c:v>
                </c:pt>
                <c:pt idx="32">
                  <c:v>99.251271203919472</c:v>
                </c:pt>
                <c:pt idx="33">
                  <c:v>99.201355950847443</c:v>
                </c:pt>
                <c:pt idx="34">
                  <c:v>99.201355950847443</c:v>
                </c:pt>
                <c:pt idx="35">
                  <c:v>99.201355950847443</c:v>
                </c:pt>
                <c:pt idx="36">
                  <c:v>99.201355950847443</c:v>
                </c:pt>
                <c:pt idx="37">
                  <c:v>99.201355950847443</c:v>
                </c:pt>
                <c:pt idx="38">
                  <c:v>99.201355950847443</c:v>
                </c:pt>
                <c:pt idx="39">
                  <c:v>99.201355950847443</c:v>
                </c:pt>
                <c:pt idx="40">
                  <c:v>99.201355950847443</c:v>
                </c:pt>
                <c:pt idx="41">
                  <c:v>99.201355950847443</c:v>
                </c:pt>
                <c:pt idx="42">
                  <c:v>99.201355950847443</c:v>
                </c:pt>
                <c:pt idx="43">
                  <c:v>99.201355950847443</c:v>
                </c:pt>
                <c:pt idx="44">
                  <c:v>99.201355950847443</c:v>
                </c:pt>
                <c:pt idx="45">
                  <c:v>99.201355950847443</c:v>
                </c:pt>
                <c:pt idx="46">
                  <c:v>99.201355950847443</c:v>
                </c:pt>
                <c:pt idx="47">
                  <c:v>99.151440697775399</c:v>
                </c:pt>
                <c:pt idx="48">
                  <c:v>99.10152544470337</c:v>
                </c:pt>
                <c:pt idx="49">
                  <c:v>99.10152544470337</c:v>
                </c:pt>
                <c:pt idx="50">
                  <c:v>99.05161019163134</c:v>
                </c:pt>
                <c:pt idx="51">
                  <c:v>99.001694938559297</c:v>
                </c:pt>
                <c:pt idx="52">
                  <c:v>98.951779685487267</c:v>
                </c:pt>
                <c:pt idx="53">
                  <c:v>98.85194917934318</c:v>
                </c:pt>
                <c:pt idx="54">
                  <c:v>98.702203420127091</c:v>
                </c:pt>
                <c:pt idx="55">
                  <c:v>98.552457660910989</c:v>
                </c:pt>
                <c:pt idx="56">
                  <c:v>98.352796648622828</c:v>
                </c:pt>
                <c:pt idx="57">
                  <c:v>98.153135636334696</c:v>
                </c:pt>
                <c:pt idx="58">
                  <c:v>97.90355937097452</c:v>
                </c:pt>
                <c:pt idx="59">
                  <c:v>97.604067852542315</c:v>
                </c:pt>
                <c:pt idx="60">
                  <c:v>96.555847538029553</c:v>
                </c:pt>
                <c:pt idx="61">
                  <c:v>94.110000137499839</c:v>
                </c:pt>
                <c:pt idx="62">
                  <c:v>87.171779960486944</c:v>
                </c:pt>
                <c:pt idx="63">
                  <c:v>77.088898839935808</c:v>
                </c:pt>
                <c:pt idx="64">
                  <c:v>66.207373670232116</c:v>
                </c:pt>
                <c:pt idx="65">
                  <c:v>60.117712795443815</c:v>
                </c:pt>
                <c:pt idx="66">
                  <c:v>54.527204451375866</c:v>
                </c:pt>
                <c:pt idx="67">
                  <c:v>50.284407940252862</c:v>
                </c:pt>
                <c:pt idx="68">
                  <c:v>46.391018200634107</c:v>
                </c:pt>
                <c:pt idx="69">
                  <c:v>42.847035232519602</c:v>
                </c:pt>
                <c:pt idx="70">
                  <c:v>39.702374288981389</c:v>
                </c:pt>
                <c:pt idx="71">
                  <c:v>36.757374357731315</c:v>
                </c:pt>
                <c:pt idx="72">
                  <c:v>33.962120185697337</c:v>
                </c:pt>
                <c:pt idx="73">
                  <c:v>31.116950760591322</c:v>
                </c:pt>
                <c:pt idx="74">
                  <c:v>28.77093386620566</c:v>
                </c:pt>
                <c:pt idx="75">
                  <c:v>26.57466273103611</c:v>
                </c:pt>
                <c:pt idx="76">
                  <c:v>24.627967861226754</c:v>
                </c:pt>
                <c:pt idx="77">
                  <c:v>22.930849256777549</c:v>
                </c:pt>
                <c:pt idx="78">
                  <c:v>21.183815399256329</c:v>
                </c:pt>
                <c:pt idx="79">
                  <c:v>19.73627306016731</c:v>
                </c:pt>
                <c:pt idx="80">
                  <c:v>18.338645974150314</c:v>
                </c:pt>
                <c:pt idx="81">
                  <c:v>17.040849394277405</c:v>
                </c:pt>
                <c:pt idx="82">
                  <c:v>15.792968067476535</c:v>
                </c:pt>
                <c:pt idx="83">
                  <c:v>14.64491724681972</c:v>
                </c:pt>
                <c:pt idx="84">
                  <c:v>13.546781679234943</c:v>
                </c:pt>
                <c:pt idx="85">
                  <c:v>12.648307123938302</c:v>
                </c:pt>
                <c:pt idx="86">
                  <c:v>11.799747821713705</c:v>
                </c:pt>
                <c:pt idx="87">
                  <c:v>11.001103772561132</c:v>
                </c:pt>
                <c:pt idx="88">
                  <c:v>10.252374976480617</c:v>
                </c:pt>
                <c:pt idx="89">
                  <c:v>9.4537309273280439</c:v>
                </c:pt>
                <c:pt idx="90">
                  <c:v>8.6550868781755046</c:v>
                </c:pt>
                <c:pt idx="91">
                  <c:v>7.9063580820949584</c:v>
                </c:pt>
                <c:pt idx="92">
                  <c:v>7.2574597921585102</c:v>
                </c:pt>
                <c:pt idx="93">
                  <c:v>6.6085615022220479</c:v>
                </c:pt>
                <c:pt idx="94">
                  <c:v>5.9596632122856006</c:v>
                </c:pt>
                <c:pt idx="95">
                  <c:v>5.3606801754211624</c:v>
                </c:pt>
                <c:pt idx="96">
                  <c:v>4.811612391628783</c:v>
                </c:pt>
                <c:pt idx="97">
                  <c:v>4.2126293547643616</c:v>
                </c:pt>
                <c:pt idx="98">
                  <c:v>3.6635615709719662</c:v>
                </c:pt>
                <c:pt idx="99">
                  <c:v>3.1144937871796041</c:v>
                </c:pt>
                <c:pt idx="100">
                  <c:v>2.6153412564592333</c:v>
                </c:pt>
                <c:pt idx="101">
                  <c:v>2.1661039788109213</c:v>
                </c:pt>
                <c:pt idx="102">
                  <c:v>1.6669514480905676</c:v>
                </c:pt>
                <c:pt idx="103">
                  <c:v>1.267629423514298</c:v>
                </c:pt>
                <c:pt idx="104">
                  <c:v>0.9182226520100365</c:v>
                </c:pt>
                <c:pt idx="105">
                  <c:v>0.56881588050577525</c:v>
                </c:pt>
                <c:pt idx="106">
                  <c:v>0.21940910900153093</c:v>
                </c:pt>
                <c:pt idx="107">
                  <c:v>-8.0082409430671214E-2</c:v>
                </c:pt>
                <c:pt idx="108">
                  <c:v>-0.37957392786289035</c:v>
                </c:pt>
                <c:pt idx="109">
                  <c:v>-0.62915019322306731</c:v>
                </c:pt>
                <c:pt idx="110">
                  <c:v>-0.92864171165532061</c:v>
                </c:pt>
                <c:pt idx="111">
                  <c:v>-1.2281332300874717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1321472"/>
        <c:axId val="221329280"/>
      </c:scatterChart>
      <c:valAx>
        <c:axId val="221321472"/>
        <c:scaling>
          <c:orientation val="minMax"/>
          <c:max val="15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12700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6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Pore Throat Radius (nm)</a:t>
                </a:r>
              </a:p>
            </c:rich>
          </c:tx>
          <c:layout>
            <c:manualLayout>
              <c:xMode val="edge"/>
              <c:yMode val="edge"/>
              <c:x val="0.40699299747064699"/>
              <c:y val="0.8989636131549130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1329280"/>
        <c:crosses val="autoZero"/>
        <c:crossBetween val="midCat"/>
      </c:valAx>
      <c:valAx>
        <c:axId val="221329280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6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Cumulative Porosity Distribution.</a:t>
                </a:r>
              </a:p>
            </c:rich>
          </c:tx>
          <c:layout>
            <c:manualLayout>
              <c:xMode val="edge"/>
              <c:yMode val="edge"/>
              <c:x val="3.3061334259287603E-2"/>
              <c:y val="0.18847439152073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1321472"/>
        <c:crosses val="autoZero"/>
        <c:crossBetween val="midCat"/>
        <c:majorUnit val="1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" r="0.75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7683876163207"/>
          <c:y val="3.4714821916690501E-2"/>
          <c:w val="0.78983506323073205"/>
          <c:h val="0.80858451307576196"/>
        </c:manualLayout>
      </c:layout>
      <c:scatterChart>
        <c:scatterStyle val="smoothMarker"/>
        <c:varyColors val="0"/>
        <c:ser>
          <c:idx val="0"/>
          <c:order val="0"/>
          <c:tx>
            <c:v>56% clay</c:v>
          </c:tx>
          <c:spPr>
            <a:ln w="25400">
              <a:solidFill>
                <a:schemeClr val="tx1"/>
              </a:solidFill>
            </a:ln>
          </c:spPr>
          <c:marker>
            <c:symbol val="circl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Summary!$A$12:$A$123</c:f>
              <c:numCache>
                <c:formatCode>General</c:formatCode>
                <c:ptCount val="112"/>
                <c:pt idx="0">
                  <c:v>15146.75</c:v>
                </c:pt>
                <c:pt idx="1">
                  <c:v>14533</c:v>
                </c:pt>
                <c:pt idx="2">
                  <c:v>14052.9</c:v>
                </c:pt>
                <c:pt idx="3">
                  <c:v>13606.15</c:v>
                </c:pt>
                <c:pt idx="4">
                  <c:v>13020.099999999999</c:v>
                </c:pt>
                <c:pt idx="5">
                  <c:v>12487.550000000001</c:v>
                </c:pt>
                <c:pt idx="6">
                  <c:v>11745.150000000001</c:v>
                </c:pt>
                <c:pt idx="7">
                  <c:v>11097.35</c:v>
                </c:pt>
                <c:pt idx="8">
                  <c:v>10214.549999999999</c:v>
                </c:pt>
                <c:pt idx="9">
                  <c:v>9397.4499999999989</c:v>
                </c:pt>
                <c:pt idx="10">
                  <c:v>8646.15</c:v>
                </c:pt>
                <c:pt idx="11">
                  <c:v>7956.1</c:v>
                </c:pt>
                <c:pt idx="12">
                  <c:v>7318.4500000000007</c:v>
                </c:pt>
                <c:pt idx="13">
                  <c:v>6734.8</c:v>
                </c:pt>
                <c:pt idx="14">
                  <c:v>6195.75</c:v>
                </c:pt>
                <c:pt idx="15">
                  <c:v>5700.9</c:v>
                </c:pt>
                <c:pt idx="16">
                  <c:v>5245.8499999999995</c:v>
                </c:pt>
                <c:pt idx="17">
                  <c:v>4826.25</c:v>
                </c:pt>
                <c:pt idx="18">
                  <c:v>4440.8</c:v>
                </c:pt>
                <c:pt idx="19">
                  <c:v>4086.0000000000005</c:v>
                </c:pt>
                <c:pt idx="20">
                  <c:v>3680.9500000000003</c:v>
                </c:pt>
                <c:pt idx="21">
                  <c:v>3358.8</c:v>
                </c:pt>
                <c:pt idx="22">
                  <c:v>3066.95</c:v>
                </c:pt>
                <c:pt idx="23">
                  <c:v>2800.8</c:v>
                </c:pt>
                <c:pt idx="24">
                  <c:v>2565.25</c:v>
                </c:pt>
                <c:pt idx="25">
                  <c:v>2415.15</c:v>
                </c:pt>
                <c:pt idx="26">
                  <c:v>2174.6</c:v>
                </c:pt>
                <c:pt idx="27">
                  <c:v>1974.85</c:v>
                </c:pt>
                <c:pt idx="28">
                  <c:v>1828.8500000000001</c:v>
                </c:pt>
                <c:pt idx="29">
                  <c:v>1682.1999999999998</c:v>
                </c:pt>
                <c:pt idx="30">
                  <c:v>1505.6499999999999</c:v>
                </c:pt>
                <c:pt idx="31">
                  <c:v>1405.5500000000002</c:v>
                </c:pt>
                <c:pt idx="32">
                  <c:v>1260.05</c:v>
                </c:pt>
                <c:pt idx="33">
                  <c:v>1173.6500000000001</c:v>
                </c:pt>
                <c:pt idx="34">
                  <c:v>1093.5</c:v>
                </c:pt>
                <c:pt idx="35">
                  <c:v>996.95</c:v>
                </c:pt>
                <c:pt idx="36">
                  <c:v>916.2</c:v>
                </c:pt>
                <c:pt idx="37">
                  <c:v>850.1</c:v>
                </c:pt>
                <c:pt idx="38">
                  <c:v>781.80000000000007</c:v>
                </c:pt>
                <c:pt idx="39">
                  <c:v>712.5</c:v>
                </c:pt>
                <c:pt idx="40">
                  <c:v>654.95000000000005</c:v>
                </c:pt>
                <c:pt idx="41">
                  <c:v>610.65</c:v>
                </c:pt>
                <c:pt idx="42">
                  <c:v>559.69999999999993</c:v>
                </c:pt>
                <c:pt idx="43">
                  <c:v>512</c:v>
                </c:pt>
                <c:pt idx="44">
                  <c:v>474.95</c:v>
                </c:pt>
                <c:pt idx="45">
                  <c:v>433.40000000000003</c:v>
                </c:pt>
                <c:pt idx="46">
                  <c:v>398.4</c:v>
                </c:pt>
                <c:pt idx="47">
                  <c:v>368.9</c:v>
                </c:pt>
                <c:pt idx="48">
                  <c:v>339.6</c:v>
                </c:pt>
                <c:pt idx="49">
                  <c:v>311.5</c:v>
                </c:pt>
                <c:pt idx="50">
                  <c:v>286.34999999999997</c:v>
                </c:pt>
                <c:pt idx="51">
                  <c:v>263</c:v>
                </c:pt>
                <c:pt idx="52">
                  <c:v>241.45</c:v>
                </c:pt>
                <c:pt idx="53">
                  <c:v>222.6</c:v>
                </c:pt>
                <c:pt idx="54">
                  <c:v>204.8</c:v>
                </c:pt>
                <c:pt idx="55">
                  <c:v>188.75</c:v>
                </c:pt>
                <c:pt idx="56">
                  <c:v>172.9</c:v>
                </c:pt>
                <c:pt idx="57">
                  <c:v>159.89999999999998</c:v>
                </c:pt>
                <c:pt idx="58">
                  <c:v>146.6</c:v>
                </c:pt>
                <c:pt idx="59">
                  <c:v>135.19999999999999</c:v>
                </c:pt>
                <c:pt idx="60">
                  <c:v>124.2</c:v>
                </c:pt>
                <c:pt idx="61">
                  <c:v>114.3</c:v>
                </c:pt>
                <c:pt idx="62">
                  <c:v>105.1</c:v>
                </c:pt>
                <c:pt idx="63">
                  <c:v>96.699999999999989</c:v>
                </c:pt>
                <c:pt idx="64">
                  <c:v>89.05</c:v>
                </c:pt>
                <c:pt idx="65">
                  <c:v>81.8</c:v>
                </c:pt>
                <c:pt idx="66">
                  <c:v>75.349999999999994</c:v>
                </c:pt>
                <c:pt idx="67">
                  <c:v>69.3</c:v>
                </c:pt>
                <c:pt idx="68">
                  <c:v>63.70000000000001</c:v>
                </c:pt>
                <c:pt idx="69">
                  <c:v>58.7</c:v>
                </c:pt>
                <c:pt idx="70">
                  <c:v>54</c:v>
                </c:pt>
                <c:pt idx="71">
                  <c:v>49.7</c:v>
                </c:pt>
                <c:pt idx="72">
                  <c:v>45.699999999999996</c:v>
                </c:pt>
                <c:pt idx="73">
                  <c:v>42.05</c:v>
                </c:pt>
                <c:pt idx="74">
                  <c:v>38.65</c:v>
                </c:pt>
                <c:pt idx="75">
                  <c:v>35.549999999999997</c:v>
                </c:pt>
                <c:pt idx="76">
                  <c:v>32.75</c:v>
                </c:pt>
                <c:pt idx="77">
                  <c:v>30.099999999999998</c:v>
                </c:pt>
                <c:pt idx="78">
                  <c:v>27.7</c:v>
                </c:pt>
                <c:pt idx="79">
                  <c:v>25.5</c:v>
                </c:pt>
                <c:pt idx="80">
                  <c:v>24.049999999999997</c:v>
                </c:pt>
                <c:pt idx="81">
                  <c:v>22.05</c:v>
                </c:pt>
                <c:pt idx="82">
                  <c:v>19.849999999999998</c:v>
                </c:pt>
                <c:pt idx="83">
                  <c:v>18.3</c:v>
                </c:pt>
                <c:pt idx="84">
                  <c:v>16.850000000000001</c:v>
                </c:pt>
                <c:pt idx="85">
                  <c:v>15.5</c:v>
                </c:pt>
                <c:pt idx="86">
                  <c:v>14.25</c:v>
                </c:pt>
                <c:pt idx="87">
                  <c:v>13.100000000000001</c:v>
                </c:pt>
                <c:pt idx="88">
                  <c:v>12.05</c:v>
                </c:pt>
                <c:pt idx="89">
                  <c:v>11.1</c:v>
                </c:pt>
                <c:pt idx="90">
                  <c:v>10.200000000000001</c:v>
                </c:pt>
                <c:pt idx="91">
                  <c:v>9.4</c:v>
                </c:pt>
                <c:pt idx="92">
                  <c:v>8.65</c:v>
                </c:pt>
                <c:pt idx="93">
                  <c:v>7.95</c:v>
                </c:pt>
                <c:pt idx="94">
                  <c:v>7.3</c:v>
                </c:pt>
                <c:pt idx="95">
                  <c:v>6.75</c:v>
                </c:pt>
                <c:pt idx="96">
                  <c:v>6.2</c:v>
                </c:pt>
                <c:pt idx="97">
                  <c:v>5.7</c:v>
                </c:pt>
                <c:pt idx="98">
                  <c:v>5.25</c:v>
                </c:pt>
                <c:pt idx="99">
                  <c:v>4.8500000000000005</c:v>
                </c:pt>
                <c:pt idx="100">
                  <c:v>4.45</c:v>
                </c:pt>
                <c:pt idx="101">
                  <c:v>4.1000000000000005</c:v>
                </c:pt>
                <c:pt idx="102">
                  <c:v>3.75</c:v>
                </c:pt>
                <c:pt idx="103">
                  <c:v>3.4499999999999997</c:v>
                </c:pt>
                <c:pt idx="104">
                  <c:v>3.2</c:v>
                </c:pt>
                <c:pt idx="105">
                  <c:v>2.9499999999999997</c:v>
                </c:pt>
                <c:pt idx="106">
                  <c:v>2.7</c:v>
                </c:pt>
                <c:pt idx="107">
                  <c:v>2.5</c:v>
                </c:pt>
                <c:pt idx="108">
                  <c:v>2.2999999999999998</c:v>
                </c:pt>
                <c:pt idx="109">
                  <c:v>2.1</c:v>
                </c:pt>
                <c:pt idx="110">
                  <c:v>1.95</c:v>
                </c:pt>
                <c:pt idx="111">
                  <c:v>1.8</c:v>
                </c:pt>
              </c:numCache>
            </c:numRef>
          </c:xVal>
          <c:yVal>
            <c:numRef>
              <c:f>Summary!$C$12:$C$123</c:f>
              <c:numCache>
                <c:formatCode>General</c:formatCode>
                <c:ptCount val="112"/>
                <c:pt idx="0">
                  <c:v>99.875866913502563</c:v>
                </c:pt>
                <c:pt idx="1">
                  <c:v>99.875866913502563</c:v>
                </c:pt>
                <c:pt idx="2">
                  <c:v>99.875866913502563</c:v>
                </c:pt>
                <c:pt idx="3">
                  <c:v>99.834489218003412</c:v>
                </c:pt>
                <c:pt idx="4">
                  <c:v>99.834489218003412</c:v>
                </c:pt>
                <c:pt idx="5">
                  <c:v>99.834489218003412</c:v>
                </c:pt>
                <c:pt idx="6">
                  <c:v>99.834489218003412</c:v>
                </c:pt>
                <c:pt idx="7">
                  <c:v>99.793111522504262</c:v>
                </c:pt>
                <c:pt idx="8">
                  <c:v>99.793111522504262</c:v>
                </c:pt>
                <c:pt idx="9">
                  <c:v>99.793111522504262</c:v>
                </c:pt>
                <c:pt idx="10">
                  <c:v>99.751733827005111</c:v>
                </c:pt>
                <c:pt idx="11">
                  <c:v>99.751733827005111</c:v>
                </c:pt>
                <c:pt idx="12">
                  <c:v>99.710356131505961</c:v>
                </c:pt>
                <c:pt idx="13">
                  <c:v>99.710356131505961</c:v>
                </c:pt>
                <c:pt idx="14">
                  <c:v>99.668978436006824</c:v>
                </c:pt>
                <c:pt idx="15">
                  <c:v>99.627600740507674</c:v>
                </c:pt>
                <c:pt idx="16">
                  <c:v>99.627600740507674</c:v>
                </c:pt>
                <c:pt idx="17">
                  <c:v>99.586223045008524</c:v>
                </c:pt>
                <c:pt idx="18">
                  <c:v>99.586223045008524</c:v>
                </c:pt>
                <c:pt idx="19">
                  <c:v>99.544845349509373</c:v>
                </c:pt>
                <c:pt idx="20">
                  <c:v>99.544845349509373</c:v>
                </c:pt>
                <c:pt idx="21">
                  <c:v>99.544845349509373</c:v>
                </c:pt>
                <c:pt idx="22">
                  <c:v>99.544845349509373</c:v>
                </c:pt>
                <c:pt idx="23">
                  <c:v>99.462089958511086</c:v>
                </c:pt>
                <c:pt idx="24">
                  <c:v>99.420712263011936</c:v>
                </c:pt>
                <c:pt idx="25">
                  <c:v>99.420712263011936</c:v>
                </c:pt>
                <c:pt idx="26">
                  <c:v>99.379334567512785</c:v>
                </c:pt>
                <c:pt idx="27">
                  <c:v>99.379334567512785</c:v>
                </c:pt>
                <c:pt idx="28">
                  <c:v>99.379334567512785</c:v>
                </c:pt>
                <c:pt idx="29">
                  <c:v>99.379334567512785</c:v>
                </c:pt>
                <c:pt idx="30">
                  <c:v>99.337956872013635</c:v>
                </c:pt>
                <c:pt idx="31">
                  <c:v>99.337956872013635</c:v>
                </c:pt>
                <c:pt idx="32">
                  <c:v>99.255201481015348</c:v>
                </c:pt>
                <c:pt idx="33">
                  <c:v>99.213823785516198</c:v>
                </c:pt>
                <c:pt idx="34">
                  <c:v>99.213823785516198</c:v>
                </c:pt>
                <c:pt idx="35">
                  <c:v>99.213823785516198</c:v>
                </c:pt>
                <c:pt idx="36">
                  <c:v>99.213823785516198</c:v>
                </c:pt>
                <c:pt idx="37">
                  <c:v>99.213823785516198</c:v>
                </c:pt>
                <c:pt idx="38">
                  <c:v>99.213823785516198</c:v>
                </c:pt>
                <c:pt idx="39">
                  <c:v>99.213823785516198</c:v>
                </c:pt>
                <c:pt idx="40">
                  <c:v>99.213823785516198</c:v>
                </c:pt>
                <c:pt idx="41">
                  <c:v>99.213823785516198</c:v>
                </c:pt>
                <c:pt idx="42">
                  <c:v>99.213823785516198</c:v>
                </c:pt>
                <c:pt idx="43">
                  <c:v>99.213823785516198</c:v>
                </c:pt>
                <c:pt idx="44">
                  <c:v>99.213823785516198</c:v>
                </c:pt>
                <c:pt idx="45">
                  <c:v>99.213823785516198</c:v>
                </c:pt>
                <c:pt idx="46">
                  <c:v>99.213823785516198</c:v>
                </c:pt>
                <c:pt idx="47">
                  <c:v>99.172446090017047</c:v>
                </c:pt>
                <c:pt idx="48">
                  <c:v>99.131068394517897</c:v>
                </c:pt>
                <c:pt idx="49">
                  <c:v>99.131068394517897</c:v>
                </c:pt>
                <c:pt idx="50">
                  <c:v>99.08969069901876</c:v>
                </c:pt>
                <c:pt idx="51">
                  <c:v>99.04831300351961</c:v>
                </c:pt>
                <c:pt idx="52">
                  <c:v>99.006935308020459</c:v>
                </c:pt>
                <c:pt idx="53">
                  <c:v>98.924179917022158</c:v>
                </c:pt>
                <c:pt idx="54">
                  <c:v>98.800046830524721</c:v>
                </c:pt>
                <c:pt idx="55">
                  <c:v>98.675913744027284</c:v>
                </c:pt>
                <c:pt idx="56">
                  <c:v>98.510402962030696</c:v>
                </c:pt>
                <c:pt idx="57">
                  <c:v>98.344892180034094</c:v>
                </c:pt>
                <c:pt idx="58">
                  <c:v>98.138003702538356</c:v>
                </c:pt>
                <c:pt idx="59">
                  <c:v>97.889737529543481</c:v>
                </c:pt>
                <c:pt idx="60">
                  <c:v>97.020805924061378</c:v>
                </c:pt>
                <c:pt idx="61">
                  <c:v>94.993298844603146</c:v>
                </c:pt>
                <c:pt idx="62">
                  <c:v>89.24179917022164</c:v>
                </c:pt>
                <c:pt idx="63">
                  <c:v>80.883504679393837</c:v>
                </c:pt>
                <c:pt idx="64">
                  <c:v>71.863167060579684</c:v>
                </c:pt>
                <c:pt idx="65">
                  <c:v>66.81508820968368</c:v>
                </c:pt>
                <c:pt idx="66">
                  <c:v>62.180786313779159</c:v>
                </c:pt>
                <c:pt idx="67">
                  <c:v>58.663682196351616</c:v>
                </c:pt>
                <c:pt idx="68">
                  <c:v>55.436221947418105</c:v>
                </c:pt>
                <c:pt idx="69">
                  <c:v>52.498405566978633</c:v>
                </c:pt>
                <c:pt idx="70">
                  <c:v>49.891610750532344</c:v>
                </c:pt>
                <c:pt idx="71">
                  <c:v>47.45032671608265</c:v>
                </c:pt>
                <c:pt idx="72">
                  <c:v>45.133175768130386</c:v>
                </c:pt>
                <c:pt idx="73">
                  <c:v>42.774647124678964</c:v>
                </c:pt>
                <c:pt idx="74">
                  <c:v>40.829895436219033</c:v>
                </c:pt>
                <c:pt idx="75">
                  <c:v>39.009276834256546</c:v>
                </c:pt>
                <c:pt idx="76">
                  <c:v>37.395546709789798</c:v>
                </c:pt>
                <c:pt idx="77">
                  <c:v>35.988705062818781</c:v>
                </c:pt>
                <c:pt idx="78">
                  <c:v>34.540485720348627</c:v>
                </c:pt>
                <c:pt idx="79">
                  <c:v>33.340532550873348</c:v>
                </c:pt>
                <c:pt idx="80">
                  <c:v>32.18195707689722</c:v>
                </c:pt>
                <c:pt idx="81">
                  <c:v>31.106136993919392</c:v>
                </c:pt>
                <c:pt idx="82">
                  <c:v>30.071694606440701</c:v>
                </c:pt>
                <c:pt idx="83">
                  <c:v>29.120007609960311</c:v>
                </c:pt>
                <c:pt idx="84">
                  <c:v>28.209698308979057</c:v>
                </c:pt>
                <c:pt idx="85">
                  <c:v>27.464899789994419</c:v>
                </c:pt>
                <c:pt idx="86">
                  <c:v>26.761478966508889</c:v>
                </c:pt>
                <c:pt idx="87">
                  <c:v>26.099435838522538</c:v>
                </c:pt>
                <c:pt idx="88">
                  <c:v>25.478770406035324</c:v>
                </c:pt>
                <c:pt idx="89">
                  <c:v>24.816727278048972</c:v>
                </c:pt>
                <c:pt idx="90">
                  <c:v>24.154684150062607</c:v>
                </c:pt>
                <c:pt idx="91">
                  <c:v>23.534018717575393</c:v>
                </c:pt>
                <c:pt idx="92">
                  <c:v>22.996108676086479</c:v>
                </c:pt>
                <c:pt idx="93">
                  <c:v>22.458198634597565</c:v>
                </c:pt>
                <c:pt idx="94">
                  <c:v>21.920288593108651</c:v>
                </c:pt>
                <c:pt idx="95">
                  <c:v>21.423756247118874</c:v>
                </c:pt>
                <c:pt idx="96">
                  <c:v>20.968601596628261</c:v>
                </c:pt>
                <c:pt idx="97">
                  <c:v>20.472069250638484</c:v>
                </c:pt>
                <c:pt idx="98">
                  <c:v>20.016914600147857</c:v>
                </c:pt>
                <c:pt idx="99">
                  <c:v>19.561759949657258</c:v>
                </c:pt>
                <c:pt idx="100">
                  <c:v>19.147982994665767</c:v>
                </c:pt>
                <c:pt idx="101">
                  <c:v>18.775583735173456</c:v>
                </c:pt>
                <c:pt idx="102">
                  <c:v>18.361806780181965</c:v>
                </c:pt>
                <c:pt idx="103">
                  <c:v>18.030785216188789</c:v>
                </c:pt>
                <c:pt idx="104">
                  <c:v>17.74114134769475</c:v>
                </c:pt>
                <c:pt idx="105">
                  <c:v>17.451497479200711</c:v>
                </c:pt>
                <c:pt idx="106">
                  <c:v>17.161853610706686</c:v>
                </c:pt>
                <c:pt idx="107">
                  <c:v>16.913587437711797</c:v>
                </c:pt>
                <c:pt idx="108">
                  <c:v>16.665321264716908</c:v>
                </c:pt>
                <c:pt idx="109">
                  <c:v>16.458432787221184</c:v>
                </c:pt>
                <c:pt idx="110">
                  <c:v>16.210166614226253</c:v>
                </c:pt>
                <c:pt idx="111">
                  <c:v>15.961900441231407</c:v>
                </c:pt>
              </c:numCache>
            </c:numRef>
          </c:yVal>
          <c:smooth val="1"/>
        </c:ser>
        <c:ser>
          <c:idx val="1"/>
          <c:order val="1"/>
          <c:tx>
            <c:v>50% clay</c:v>
          </c:tx>
          <c:spPr>
            <a:ln w="25400">
              <a:solidFill>
                <a:srgbClr val="0000FF"/>
              </a:solidFill>
            </a:ln>
          </c:spPr>
          <c:marker>
            <c:symbol val="diamond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</a:ln>
            </c:spPr>
          </c:marker>
          <c:xVal>
            <c:numRef>
              <c:f>Summary!$A$12:$A$123</c:f>
              <c:numCache>
                <c:formatCode>General</c:formatCode>
                <c:ptCount val="112"/>
                <c:pt idx="0">
                  <c:v>15146.75</c:v>
                </c:pt>
                <c:pt idx="1">
                  <c:v>14533</c:v>
                </c:pt>
                <c:pt idx="2">
                  <c:v>14052.9</c:v>
                </c:pt>
                <c:pt idx="3">
                  <c:v>13606.15</c:v>
                </c:pt>
                <c:pt idx="4">
                  <c:v>13020.099999999999</c:v>
                </c:pt>
                <c:pt idx="5">
                  <c:v>12487.550000000001</c:v>
                </c:pt>
                <c:pt idx="6">
                  <c:v>11745.150000000001</c:v>
                </c:pt>
                <c:pt idx="7">
                  <c:v>11097.35</c:v>
                </c:pt>
                <c:pt idx="8">
                  <c:v>10214.549999999999</c:v>
                </c:pt>
                <c:pt idx="9">
                  <c:v>9397.4499999999989</c:v>
                </c:pt>
                <c:pt idx="10">
                  <c:v>8646.15</c:v>
                </c:pt>
                <c:pt idx="11">
                  <c:v>7956.1</c:v>
                </c:pt>
                <c:pt idx="12">
                  <c:v>7318.4500000000007</c:v>
                </c:pt>
                <c:pt idx="13">
                  <c:v>6734.8</c:v>
                </c:pt>
                <c:pt idx="14">
                  <c:v>6195.75</c:v>
                </c:pt>
                <c:pt idx="15">
                  <c:v>5700.9</c:v>
                </c:pt>
                <c:pt idx="16">
                  <c:v>5245.8499999999995</c:v>
                </c:pt>
                <c:pt idx="17">
                  <c:v>4826.25</c:v>
                </c:pt>
                <c:pt idx="18">
                  <c:v>4440.8</c:v>
                </c:pt>
                <c:pt idx="19">
                  <c:v>4086.0000000000005</c:v>
                </c:pt>
                <c:pt idx="20">
                  <c:v>3680.9500000000003</c:v>
                </c:pt>
                <c:pt idx="21">
                  <c:v>3358.8</c:v>
                </c:pt>
                <c:pt idx="22">
                  <c:v>3066.95</c:v>
                </c:pt>
                <c:pt idx="23">
                  <c:v>2800.8</c:v>
                </c:pt>
                <c:pt idx="24">
                  <c:v>2565.25</c:v>
                </c:pt>
                <c:pt idx="25">
                  <c:v>2415.15</c:v>
                </c:pt>
                <c:pt idx="26">
                  <c:v>2174.6</c:v>
                </c:pt>
                <c:pt idx="27">
                  <c:v>1974.85</c:v>
                </c:pt>
                <c:pt idx="28">
                  <c:v>1828.8500000000001</c:v>
                </c:pt>
                <c:pt idx="29">
                  <c:v>1682.1999999999998</c:v>
                </c:pt>
                <c:pt idx="30">
                  <c:v>1505.6499999999999</c:v>
                </c:pt>
                <c:pt idx="31">
                  <c:v>1405.5500000000002</c:v>
                </c:pt>
                <c:pt idx="32">
                  <c:v>1260.05</c:v>
                </c:pt>
                <c:pt idx="33">
                  <c:v>1173.6500000000001</c:v>
                </c:pt>
                <c:pt idx="34">
                  <c:v>1093.5</c:v>
                </c:pt>
                <c:pt idx="35">
                  <c:v>996.95</c:v>
                </c:pt>
                <c:pt idx="36">
                  <c:v>916.2</c:v>
                </c:pt>
                <c:pt idx="37">
                  <c:v>850.1</c:v>
                </c:pt>
                <c:pt idx="38">
                  <c:v>781.80000000000007</c:v>
                </c:pt>
                <c:pt idx="39">
                  <c:v>712.5</c:v>
                </c:pt>
                <c:pt idx="40">
                  <c:v>654.95000000000005</c:v>
                </c:pt>
                <c:pt idx="41">
                  <c:v>610.65</c:v>
                </c:pt>
                <c:pt idx="42">
                  <c:v>559.69999999999993</c:v>
                </c:pt>
                <c:pt idx="43">
                  <c:v>512</c:v>
                </c:pt>
                <c:pt idx="44">
                  <c:v>474.95</c:v>
                </c:pt>
                <c:pt idx="45">
                  <c:v>433.40000000000003</c:v>
                </c:pt>
                <c:pt idx="46">
                  <c:v>398.4</c:v>
                </c:pt>
                <c:pt idx="47">
                  <c:v>368.9</c:v>
                </c:pt>
                <c:pt idx="48">
                  <c:v>339.6</c:v>
                </c:pt>
                <c:pt idx="49">
                  <c:v>311.5</c:v>
                </c:pt>
                <c:pt idx="50">
                  <c:v>286.34999999999997</c:v>
                </c:pt>
                <c:pt idx="51">
                  <c:v>263</c:v>
                </c:pt>
                <c:pt idx="52">
                  <c:v>241.45</c:v>
                </c:pt>
                <c:pt idx="53">
                  <c:v>222.6</c:v>
                </c:pt>
                <c:pt idx="54">
                  <c:v>204.8</c:v>
                </c:pt>
                <c:pt idx="55">
                  <c:v>188.75</c:v>
                </c:pt>
                <c:pt idx="56">
                  <c:v>172.9</c:v>
                </c:pt>
                <c:pt idx="57">
                  <c:v>159.89999999999998</c:v>
                </c:pt>
                <c:pt idx="58">
                  <c:v>146.6</c:v>
                </c:pt>
                <c:pt idx="59">
                  <c:v>135.19999999999999</c:v>
                </c:pt>
                <c:pt idx="60">
                  <c:v>124.2</c:v>
                </c:pt>
                <c:pt idx="61">
                  <c:v>114.3</c:v>
                </c:pt>
                <c:pt idx="62">
                  <c:v>105.1</c:v>
                </c:pt>
                <c:pt idx="63">
                  <c:v>96.699999999999989</c:v>
                </c:pt>
                <c:pt idx="64">
                  <c:v>89.05</c:v>
                </c:pt>
                <c:pt idx="65">
                  <c:v>81.8</c:v>
                </c:pt>
                <c:pt idx="66">
                  <c:v>75.349999999999994</c:v>
                </c:pt>
                <c:pt idx="67">
                  <c:v>69.3</c:v>
                </c:pt>
                <c:pt idx="68">
                  <c:v>63.70000000000001</c:v>
                </c:pt>
                <c:pt idx="69">
                  <c:v>58.7</c:v>
                </c:pt>
                <c:pt idx="70">
                  <c:v>54</c:v>
                </c:pt>
                <c:pt idx="71">
                  <c:v>49.7</c:v>
                </c:pt>
                <c:pt idx="72">
                  <c:v>45.699999999999996</c:v>
                </c:pt>
                <c:pt idx="73">
                  <c:v>42.05</c:v>
                </c:pt>
                <c:pt idx="74">
                  <c:v>38.65</c:v>
                </c:pt>
                <c:pt idx="75">
                  <c:v>35.549999999999997</c:v>
                </c:pt>
                <c:pt idx="76">
                  <c:v>32.75</c:v>
                </c:pt>
                <c:pt idx="77">
                  <c:v>30.099999999999998</c:v>
                </c:pt>
                <c:pt idx="78">
                  <c:v>27.7</c:v>
                </c:pt>
                <c:pt idx="79">
                  <c:v>25.5</c:v>
                </c:pt>
                <c:pt idx="80">
                  <c:v>24.049999999999997</c:v>
                </c:pt>
                <c:pt idx="81">
                  <c:v>22.05</c:v>
                </c:pt>
                <c:pt idx="82">
                  <c:v>19.849999999999998</c:v>
                </c:pt>
                <c:pt idx="83">
                  <c:v>18.3</c:v>
                </c:pt>
                <c:pt idx="84">
                  <c:v>16.850000000000001</c:v>
                </c:pt>
                <c:pt idx="85">
                  <c:v>15.5</c:v>
                </c:pt>
                <c:pt idx="86">
                  <c:v>14.25</c:v>
                </c:pt>
                <c:pt idx="87">
                  <c:v>13.100000000000001</c:v>
                </c:pt>
                <c:pt idx="88">
                  <c:v>12.05</c:v>
                </c:pt>
                <c:pt idx="89">
                  <c:v>11.1</c:v>
                </c:pt>
                <c:pt idx="90">
                  <c:v>10.200000000000001</c:v>
                </c:pt>
                <c:pt idx="91">
                  <c:v>9.4</c:v>
                </c:pt>
                <c:pt idx="92">
                  <c:v>8.65</c:v>
                </c:pt>
                <c:pt idx="93">
                  <c:v>7.95</c:v>
                </c:pt>
                <c:pt idx="94">
                  <c:v>7.3</c:v>
                </c:pt>
                <c:pt idx="95">
                  <c:v>6.75</c:v>
                </c:pt>
                <c:pt idx="96">
                  <c:v>6.2</c:v>
                </c:pt>
                <c:pt idx="97">
                  <c:v>5.7</c:v>
                </c:pt>
                <c:pt idx="98">
                  <c:v>5.25</c:v>
                </c:pt>
                <c:pt idx="99">
                  <c:v>4.8500000000000005</c:v>
                </c:pt>
                <c:pt idx="100">
                  <c:v>4.45</c:v>
                </c:pt>
                <c:pt idx="101">
                  <c:v>4.1000000000000005</c:v>
                </c:pt>
                <c:pt idx="102">
                  <c:v>3.75</c:v>
                </c:pt>
                <c:pt idx="103">
                  <c:v>3.4499999999999997</c:v>
                </c:pt>
                <c:pt idx="104">
                  <c:v>3.2</c:v>
                </c:pt>
                <c:pt idx="105">
                  <c:v>2.9499999999999997</c:v>
                </c:pt>
                <c:pt idx="106">
                  <c:v>2.7</c:v>
                </c:pt>
                <c:pt idx="107">
                  <c:v>2.5</c:v>
                </c:pt>
                <c:pt idx="108">
                  <c:v>2.2999999999999998</c:v>
                </c:pt>
                <c:pt idx="109">
                  <c:v>2.1</c:v>
                </c:pt>
                <c:pt idx="110">
                  <c:v>1.95</c:v>
                </c:pt>
                <c:pt idx="111">
                  <c:v>1.8</c:v>
                </c:pt>
              </c:numCache>
            </c:numRef>
          </c:xVal>
          <c:yVal>
            <c:numRef>
              <c:f>Summary!$E$12:$E$123</c:f>
              <c:numCache>
                <c:formatCode>General</c:formatCode>
                <c:ptCount val="112"/>
                <c:pt idx="0">
                  <c:v>99.914228395139389</c:v>
                </c:pt>
                <c:pt idx="1">
                  <c:v>99.914228395139389</c:v>
                </c:pt>
                <c:pt idx="2">
                  <c:v>99.914228395139389</c:v>
                </c:pt>
                <c:pt idx="3">
                  <c:v>99.871342592709084</c:v>
                </c:pt>
                <c:pt idx="4">
                  <c:v>99.871342592709084</c:v>
                </c:pt>
                <c:pt idx="5">
                  <c:v>99.871342592709084</c:v>
                </c:pt>
                <c:pt idx="6">
                  <c:v>99.871342592709084</c:v>
                </c:pt>
                <c:pt idx="7">
                  <c:v>99.828456790278793</c:v>
                </c:pt>
                <c:pt idx="8">
                  <c:v>99.828456790278793</c:v>
                </c:pt>
                <c:pt idx="9">
                  <c:v>99.828456790278793</c:v>
                </c:pt>
                <c:pt idx="10">
                  <c:v>99.785570987848487</c:v>
                </c:pt>
                <c:pt idx="11">
                  <c:v>99.785570987848487</c:v>
                </c:pt>
                <c:pt idx="12">
                  <c:v>99.742685185418182</c:v>
                </c:pt>
                <c:pt idx="13">
                  <c:v>99.742685185418182</c:v>
                </c:pt>
                <c:pt idx="14">
                  <c:v>99.699799382987877</c:v>
                </c:pt>
                <c:pt idx="15">
                  <c:v>99.699799382987877</c:v>
                </c:pt>
                <c:pt idx="16">
                  <c:v>99.699799382987877</c:v>
                </c:pt>
                <c:pt idx="17">
                  <c:v>99.699799382987877</c:v>
                </c:pt>
                <c:pt idx="18">
                  <c:v>99.656913580557571</c:v>
                </c:pt>
                <c:pt idx="19">
                  <c:v>99.614027778127266</c:v>
                </c:pt>
                <c:pt idx="20">
                  <c:v>99.614027778127266</c:v>
                </c:pt>
                <c:pt idx="21">
                  <c:v>99.571141975696975</c:v>
                </c:pt>
                <c:pt idx="22">
                  <c:v>99.571141975696975</c:v>
                </c:pt>
                <c:pt idx="23">
                  <c:v>99.485370370836364</c:v>
                </c:pt>
                <c:pt idx="24">
                  <c:v>99.485370370836364</c:v>
                </c:pt>
                <c:pt idx="25">
                  <c:v>99.485370370836364</c:v>
                </c:pt>
                <c:pt idx="26">
                  <c:v>99.485370370836364</c:v>
                </c:pt>
                <c:pt idx="27">
                  <c:v>99.442484568406059</c:v>
                </c:pt>
                <c:pt idx="28">
                  <c:v>99.442484568406059</c:v>
                </c:pt>
                <c:pt idx="29">
                  <c:v>99.399598765975753</c:v>
                </c:pt>
                <c:pt idx="30">
                  <c:v>99.399598765975753</c:v>
                </c:pt>
                <c:pt idx="31">
                  <c:v>99.356712963545448</c:v>
                </c:pt>
                <c:pt idx="32">
                  <c:v>99.356712963545448</c:v>
                </c:pt>
                <c:pt idx="33">
                  <c:v>99.356712963545448</c:v>
                </c:pt>
                <c:pt idx="34">
                  <c:v>99.313827161115157</c:v>
                </c:pt>
                <c:pt idx="35">
                  <c:v>99.313827161115157</c:v>
                </c:pt>
                <c:pt idx="36">
                  <c:v>99.313827161115157</c:v>
                </c:pt>
                <c:pt idx="37">
                  <c:v>99.313827161115157</c:v>
                </c:pt>
                <c:pt idx="38">
                  <c:v>99.270941358684851</c:v>
                </c:pt>
                <c:pt idx="39">
                  <c:v>99.270941358684851</c:v>
                </c:pt>
                <c:pt idx="40">
                  <c:v>99.270941358684851</c:v>
                </c:pt>
                <c:pt idx="41">
                  <c:v>99.228055556254546</c:v>
                </c:pt>
                <c:pt idx="42">
                  <c:v>99.185169753824241</c:v>
                </c:pt>
                <c:pt idx="43">
                  <c:v>99.09939814896363</c:v>
                </c:pt>
                <c:pt idx="44">
                  <c:v>99.056512346533339</c:v>
                </c:pt>
                <c:pt idx="45">
                  <c:v>99.013626544103033</c:v>
                </c:pt>
                <c:pt idx="46">
                  <c:v>98.970740741672728</c:v>
                </c:pt>
                <c:pt idx="47">
                  <c:v>98.927854939242422</c:v>
                </c:pt>
                <c:pt idx="48">
                  <c:v>98.884969136812117</c:v>
                </c:pt>
                <c:pt idx="49">
                  <c:v>98.799197531951521</c:v>
                </c:pt>
                <c:pt idx="50">
                  <c:v>98.71342592709091</c:v>
                </c:pt>
                <c:pt idx="51">
                  <c:v>98.627654322230299</c:v>
                </c:pt>
                <c:pt idx="52">
                  <c:v>98.498996914939397</c:v>
                </c:pt>
                <c:pt idx="53">
                  <c:v>98.327453705218176</c:v>
                </c:pt>
                <c:pt idx="54">
                  <c:v>98.113024693066663</c:v>
                </c:pt>
                <c:pt idx="55">
                  <c:v>97.855709878484845</c:v>
                </c:pt>
                <c:pt idx="56">
                  <c:v>97.126651237169696</c:v>
                </c:pt>
                <c:pt idx="57">
                  <c:v>95.153904325375763</c:v>
                </c:pt>
                <c:pt idx="58">
                  <c:v>90.908209884775758</c:v>
                </c:pt>
                <c:pt idx="59">
                  <c:v>84.861311742103027</c:v>
                </c:pt>
                <c:pt idx="60">
                  <c:v>76.198379651181824</c:v>
                </c:pt>
                <c:pt idx="61">
                  <c:v>70.451682125521216</c:v>
                </c:pt>
                <c:pt idx="62">
                  <c:v>66.077330277630296</c:v>
                </c:pt>
                <c:pt idx="63">
                  <c:v>62.474922873484843</c:v>
                </c:pt>
                <c:pt idx="64">
                  <c:v>59.215601888781819</c:v>
                </c:pt>
                <c:pt idx="65">
                  <c:v>56.170709916230308</c:v>
                </c:pt>
                <c:pt idx="66">
                  <c:v>53.297361153400004</c:v>
                </c:pt>
                <c:pt idx="67">
                  <c:v>50.724213007581817</c:v>
                </c:pt>
                <c:pt idx="68">
                  <c:v>48.236836466624247</c:v>
                </c:pt>
                <c:pt idx="69">
                  <c:v>45.878117332957579</c:v>
                </c:pt>
                <c:pt idx="70">
                  <c:v>43.776713013872737</c:v>
                </c:pt>
                <c:pt idx="71">
                  <c:v>41.803966102078803</c:v>
                </c:pt>
                <c:pt idx="72">
                  <c:v>39.874104992715154</c:v>
                </c:pt>
                <c:pt idx="73">
                  <c:v>38.072901290642427</c:v>
                </c:pt>
                <c:pt idx="74">
                  <c:v>36.400354995860617</c:v>
                </c:pt>
                <c:pt idx="75">
                  <c:v>34.856466108369716</c:v>
                </c:pt>
                <c:pt idx="76">
                  <c:v>33.44123462816971</c:v>
                </c:pt>
                <c:pt idx="77">
                  <c:v>32.111774752830328</c:v>
                </c:pt>
                <c:pt idx="78">
                  <c:v>30.868086482351529</c:v>
                </c:pt>
                <c:pt idx="79">
                  <c:v>29.710169816733341</c:v>
                </c:pt>
                <c:pt idx="80">
                  <c:v>28.638024755975763</c:v>
                </c:pt>
                <c:pt idx="81">
                  <c:v>27.608765497648477</c:v>
                </c:pt>
                <c:pt idx="82">
                  <c:v>26.665277844181816</c:v>
                </c:pt>
                <c:pt idx="83">
                  <c:v>25.893333400436362</c:v>
                </c:pt>
                <c:pt idx="84">
                  <c:v>25.078503154260588</c:v>
                </c:pt>
                <c:pt idx="85">
                  <c:v>24.349444512945453</c:v>
                </c:pt>
                <c:pt idx="86">
                  <c:v>23.663271674060596</c:v>
                </c:pt>
                <c:pt idx="87">
                  <c:v>23.062870440036349</c:v>
                </c:pt>
                <c:pt idx="88">
                  <c:v>22.505355008442422</c:v>
                </c:pt>
                <c:pt idx="89">
                  <c:v>21.904953774418175</c:v>
                </c:pt>
                <c:pt idx="90">
                  <c:v>21.347438342824233</c:v>
                </c:pt>
                <c:pt idx="91">
                  <c:v>20.789922911230292</c:v>
                </c:pt>
                <c:pt idx="92">
                  <c:v>20.232407479636365</c:v>
                </c:pt>
                <c:pt idx="93">
                  <c:v>19.717777850472714</c:v>
                </c:pt>
                <c:pt idx="94">
                  <c:v>19.160262418878773</c:v>
                </c:pt>
                <c:pt idx="95">
                  <c:v>18.645632789715137</c:v>
                </c:pt>
                <c:pt idx="96">
                  <c:v>18.131003160551501</c:v>
                </c:pt>
                <c:pt idx="97">
                  <c:v>17.616373531387865</c:v>
                </c:pt>
                <c:pt idx="98">
                  <c:v>17.144629704654534</c:v>
                </c:pt>
                <c:pt idx="99">
                  <c:v>16.715771680351494</c:v>
                </c:pt>
                <c:pt idx="100">
                  <c:v>16.32979945847876</c:v>
                </c:pt>
                <c:pt idx="101">
                  <c:v>15.900941434175735</c:v>
                </c:pt>
                <c:pt idx="102">
                  <c:v>15.514969212303015</c:v>
                </c:pt>
                <c:pt idx="103">
                  <c:v>15.04322538556967</c:v>
                </c:pt>
                <c:pt idx="104">
                  <c:v>14.743024768557561</c:v>
                </c:pt>
                <c:pt idx="105">
                  <c:v>14.399938349115132</c:v>
                </c:pt>
                <c:pt idx="106">
                  <c:v>14.142623534533314</c:v>
                </c:pt>
                <c:pt idx="107">
                  <c:v>13.928194522381801</c:v>
                </c:pt>
                <c:pt idx="108">
                  <c:v>13.75665131266058</c:v>
                </c:pt>
                <c:pt idx="109">
                  <c:v>13.627993905369678</c:v>
                </c:pt>
                <c:pt idx="110">
                  <c:v>13.499336498078776</c:v>
                </c:pt>
                <c:pt idx="111">
                  <c:v>13.413564893218165</c:v>
                </c:pt>
              </c:numCache>
            </c:numRef>
          </c:yVal>
          <c:smooth val="1"/>
        </c:ser>
        <c:ser>
          <c:idx val="2"/>
          <c:order val="2"/>
          <c:tx>
            <c:v>48% clay</c:v>
          </c:tx>
          <c:spPr>
            <a:ln w="25400">
              <a:solidFill>
                <a:srgbClr val="15D5D3"/>
              </a:solidFill>
            </a:ln>
          </c:spPr>
          <c:marker>
            <c:symbol val="square"/>
            <c:size val="6"/>
            <c:spPr>
              <a:solidFill>
                <a:srgbClr val="15D5D3"/>
              </a:solidFill>
              <a:ln>
                <a:solidFill>
                  <a:srgbClr val="15D5D3"/>
                </a:solidFill>
              </a:ln>
            </c:spPr>
          </c:marker>
          <c:xVal>
            <c:numRef>
              <c:f>Summary!$A$12:$A$123</c:f>
              <c:numCache>
                <c:formatCode>General</c:formatCode>
                <c:ptCount val="112"/>
                <c:pt idx="0">
                  <c:v>15146.75</c:v>
                </c:pt>
                <c:pt idx="1">
                  <c:v>14533</c:v>
                </c:pt>
                <c:pt idx="2">
                  <c:v>14052.9</c:v>
                </c:pt>
                <c:pt idx="3">
                  <c:v>13606.15</c:v>
                </c:pt>
                <c:pt idx="4">
                  <c:v>13020.099999999999</c:v>
                </c:pt>
                <c:pt idx="5">
                  <c:v>12487.550000000001</c:v>
                </c:pt>
                <c:pt idx="6">
                  <c:v>11745.150000000001</c:v>
                </c:pt>
                <c:pt idx="7">
                  <c:v>11097.35</c:v>
                </c:pt>
                <c:pt idx="8">
                  <c:v>10214.549999999999</c:v>
                </c:pt>
                <c:pt idx="9">
                  <c:v>9397.4499999999989</c:v>
                </c:pt>
                <c:pt idx="10">
                  <c:v>8646.15</c:v>
                </c:pt>
                <c:pt idx="11">
                  <c:v>7956.1</c:v>
                </c:pt>
                <c:pt idx="12">
                  <c:v>7318.4500000000007</c:v>
                </c:pt>
                <c:pt idx="13">
                  <c:v>6734.8</c:v>
                </c:pt>
                <c:pt idx="14">
                  <c:v>6195.75</c:v>
                </c:pt>
                <c:pt idx="15">
                  <c:v>5700.9</c:v>
                </c:pt>
                <c:pt idx="16">
                  <c:v>5245.8499999999995</c:v>
                </c:pt>
                <c:pt idx="17">
                  <c:v>4826.25</c:v>
                </c:pt>
                <c:pt idx="18">
                  <c:v>4440.8</c:v>
                </c:pt>
                <c:pt idx="19">
                  <c:v>4086.0000000000005</c:v>
                </c:pt>
                <c:pt idx="20">
                  <c:v>3680.9500000000003</c:v>
                </c:pt>
                <c:pt idx="21">
                  <c:v>3358.8</c:v>
                </c:pt>
                <c:pt idx="22">
                  <c:v>3066.95</c:v>
                </c:pt>
                <c:pt idx="23">
                  <c:v>2800.8</c:v>
                </c:pt>
                <c:pt idx="24">
                  <c:v>2565.25</c:v>
                </c:pt>
                <c:pt idx="25">
                  <c:v>2415.15</c:v>
                </c:pt>
                <c:pt idx="26">
                  <c:v>2174.6</c:v>
                </c:pt>
                <c:pt idx="27">
                  <c:v>1974.85</c:v>
                </c:pt>
                <c:pt idx="28">
                  <c:v>1828.8500000000001</c:v>
                </c:pt>
                <c:pt idx="29">
                  <c:v>1682.1999999999998</c:v>
                </c:pt>
                <c:pt idx="30">
                  <c:v>1505.6499999999999</c:v>
                </c:pt>
                <c:pt idx="31">
                  <c:v>1405.5500000000002</c:v>
                </c:pt>
                <c:pt idx="32">
                  <c:v>1260.05</c:v>
                </c:pt>
                <c:pt idx="33">
                  <c:v>1173.6500000000001</c:v>
                </c:pt>
                <c:pt idx="34">
                  <c:v>1093.5</c:v>
                </c:pt>
                <c:pt idx="35">
                  <c:v>996.95</c:v>
                </c:pt>
                <c:pt idx="36">
                  <c:v>916.2</c:v>
                </c:pt>
                <c:pt idx="37">
                  <c:v>850.1</c:v>
                </c:pt>
                <c:pt idx="38">
                  <c:v>781.80000000000007</c:v>
                </c:pt>
                <c:pt idx="39">
                  <c:v>712.5</c:v>
                </c:pt>
                <c:pt idx="40">
                  <c:v>654.95000000000005</c:v>
                </c:pt>
                <c:pt idx="41">
                  <c:v>610.65</c:v>
                </c:pt>
                <c:pt idx="42">
                  <c:v>559.69999999999993</c:v>
                </c:pt>
                <c:pt idx="43">
                  <c:v>512</c:v>
                </c:pt>
                <c:pt idx="44">
                  <c:v>474.95</c:v>
                </c:pt>
                <c:pt idx="45">
                  <c:v>433.40000000000003</c:v>
                </c:pt>
                <c:pt idx="46">
                  <c:v>398.4</c:v>
                </c:pt>
                <c:pt idx="47">
                  <c:v>368.9</c:v>
                </c:pt>
                <c:pt idx="48">
                  <c:v>339.6</c:v>
                </c:pt>
                <c:pt idx="49">
                  <c:v>311.5</c:v>
                </c:pt>
                <c:pt idx="50">
                  <c:v>286.34999999999997</c:v>
                </c:pt>
                <c:pt idx="51">
                  <c:v>263</c:v>
                </c:pt>
                <c:pt idx="52">
                  <c:v>241.45</c:v>
                </c:pt>
                <c:pt idx="53">
                  <c:v>222.6</c:v>
                </c:pt>
                <c:pt idx="54">
                  <c:v>204.8</c:v>
                </c:pt>
                <c:pt idx="55">
                  <c:v>188.75</c:v>
                </c:pt>
                <c:pt idx="56">
                  <c:v>172.9</c:v>
                </c:pt>
                <c:pt idx="57">
                  <c:v>159.89999999999998</c:v>
                </c:pt>
                <c:pt idx="58">
                  <c:v>146.6</c:v>
                </c:pt>
                <c:pt idx="59">
                  <c:v>135.19999999999999</c:v>
                </c:pt>
                <c:pt idx="60">
                  <c:v>124.2</c:v>
                </c:pt>
                <c:pt idx="61">
                  <c:v>114.3</c:v>
                </c:pt>
                <c:pt idx="62">
                  <c:v>105.1</c:v>
                </c:pt>
                <c:pt idx="63">
                  <c:v>96.699999999999989</c:v>
                </c:pt>
                <c:pt idx="64">
                  <c:v>89.05</c:v>
                </c:pt>
                <c:pt idx="65">
                  <c:v>81.8</c:v>
                </c:pt>
                <c:pt idx="66">
                  <c:v>75.349999999999994</c:v>
                </c:pt>
                <c:pt idx="67">
                  <c:v>69.3</c:v>
                </c:pt>
                <c:pt idx="68">
                  <c:v>63.70000000000001</c:v>
                </c:pt>
                <c:pt idx="69">
                  <c:v>58.7</c:v>
                </c:pt>
                <c:pt idx="70">
                  <c:v>54</c:v>
                </c:pt>
                <c:pt idx="71">
                  <c:v>49.7</c:v>
                </c:pt>
                <c:pt idx="72">
                  <c:v>45.699999999999996</c:v>
                </c:pt>
                <c:pt idx="73">
                  <c:v>42.05</c:v>
                </c:pt>
                <c:pt idx="74">
                  <c:v>38.65</c:v>
                </c:pt>
                <c:pt idx="75">
                  <c:v>35.549999999999997</c:v>
                </c:pt>
                <c:pt idx="76">
                  <c:v>32.75</c:v>
                </c:pt>
                <c:pt idx="77">
                  <c:v>30.099999999999998</c:v>
                </c:pt>
                <c:pt idx="78">
                  <c:v>27.7</c:v>
                </c:pt>
                <c:pt idx="79">
                  <c:v>25.5</c:v>
                </c:pt>
                <c:pt idx="80">
                  <c:v>24.049999999999997</c:v>
                </c:pt>
                <c:pt idx="81">
                  <c:v>22.05</c:v>
                </c:pt>
                <c:pt idx="82">
                  <c:v>19.849999999999998</c:v>
                </c:pt>
                <c:pt idx="83">
                  <c:v>18.3</c:v>
                </c:pt>
                <c:pt idx="84">
                  <c:v>16.850000000000001</c:v>
                </c:pt>
                <c:pt idx="85">
                  <c:v>15.5</c:v>
                </c:pt>
                <c:pt idx="86">
                  <c:v>14.25</c:v>
                </c:pt>
                <c:pt idx="87">
                  <c:v>13.100000000000001</c:v>
                </c:pt>
                <c:pt idx="88">
                  <c:v>12.05</c:v>
                </c:pt>
                <c:pt idx="89">
                  <c:v>11.1</c:v>
                </c:pt>
                <c:pt idx="90">
                  <c:v>10.200000000000001</c:v>
                </c:pt>
                <c:pt idx="91">
                  <c:v>9.4</c:v>
                </c:pt>
                <c:pt idx="92">
                  <c:v>8.65</c:v>
                </c:pt>
                <c:pt idx="93">
                  <c:v>7.95</c:v>
                </c:pt>
                <c:pt idx="94">
                  <c:v>7.3</c:v>
                </c:pt>
                <c:pt idx="95">
                  <c:v>6.75</c:v>
                </c:pt>
                <c:pt idx="96">
                  <c:v>6.2</c:v>
                </c:pt>
                <c:pt idx="97">
                  <c:v>5.7</c:v>
                </c:pt>
                <c:pt idx="98">
                  <c:v>5.25</c:v>
                </c:pt>
                <c:pt idx="99">
                  <c:v>4.8500000000000005</c:v>
                </c:pt>
                <c:pt idx="100">
                  <c:v>4.45</c:v>
                </c:pt>
                <c:pt idx="101">
                  <c:v>4.1000000000000005</c:v>
                </c:pt>
                <c:pt idx="102">
                  <c:v>3.75</c:v>
                </c:pt>
                <c:pt idx="103">
                  <c:v>3.4499999999999997</c:v>
                </c:pt>
                <c:pt idx="104">
                  <c:v>3.2</c:v>
                </c:pt>
                <c:pt idx="105">
                  <c:v>2.9499999999999997</c:v>
                </c:pt>
                <c:pt idx="106">
                  <c:v>2.7</c:v>
                </c:pt>
                <c:pt idx="107">
                  <c:v>2.5</c:v>
                </c:pt>
                <c:pt idx="108">
                  <c:v>2.2999999999999998</c:v>
                </c:pt>
                <c:pt idx="109">
                  <c:v>2.1</c:v>
                </c:pt>
                <c:pt idx="110">
                  <c:v>1.95</c:v>
                </c:pt>
                <c:pt idx="111">
                  <c:v>1.8</c:v>
                </c:pt>
              </c:numCache>
            </c:numRef>
          </c:xVal>
          <c:yVal>
            <c:numRef>
              <c:f>Summary!$G$12:$G$123</c:f>
              <c:numCache>
                <c:formatCode>General</c:formatCode>
                <c:ptCount val="112"/>
                <c:pt idx="0">
                  <c:v>99.91534207202892</c:v>
                </c:pt>
                <c:pt idx="1">
                  <c:v>99.91534207202892</c:v>
                </c:pt>
                <c:pt idx="2">
                  <c:v>99.91534207202892</c:v>
                </c:pt>
                <c:pt idx="3">
                  <c:v>99.91534207202892</c:v>
                </c:pt>
                <c:pt idx="4">
                  <c:v>99.873013108043381</c:v>
                </c:pt>
                <c:pt idx="5">
                  <c:v>99.873013108043381</c:v>
                </c:pt>
                <c:pt idx="6">
                  <c:v>99.873013108043381</c:v>
                </c:pt>
                <c:pt idx="7">
                  <c:v>99.873013108043381</c:v>
                </c:pt>
                <c:pt idx="8">
                  <c:v>99.830684144057827</c:v>
                </c:pt>
                <c:pt idx="9">
                  <c:v>99.830684144057827</c:v>
                </c:pt>
                <c:pt idx="10">
                  <c:v>99.830684144057827</c:v>
                </c:pt>
                <c:pt idx="11">
                  <c:v>99.788355180072287</c:v>
                </c:pt>
                <c:pt idx="12">
                  <c:v>99.788355180072287</c:v>
                </c:pt>
                <c:pt idx="13">
                  <c:v>99.788355180072287</c:v>
                </c:pt>
                <c:pt idx="14">
                  <c:v>99.746026216086747</c:v>
                </c:pt>
                <c:pt idx="15">
                  <c:v>99.703697252101207</c:v>
                </c:pt>
                <c:pt idx="16">
                  <c:v>99.703697252101207</c:v>
                </c:pt>
                <c:pt idx="17">
                  <c:v>99.703697252101207</c:v>
                </c:pt>
                <c:pt idx="18">
                  <c:v>99.661368288115668</c:v>
                </c:pt>
                <c:pt idx="19">
                  <c:v>99.619039324130128</c:v>
                </c:pt>
                <c:pt idx="20">
                  <c:v>99.619039324130128</c:v>
                </c:pt>
                <c:pt idx="21">
                  <c:v>99.576710360144574</c:v>
                </c:pt>
                <c:pt idx="22">
                  <c:v>99.534381396159034</c:v>
                </c:pt>
                <c:pt idx="23">
                  <c:v>99.534381396159034</c:v>
                </c:pt>
                <c:pt idx="24">
                  <c:v>99.492052432173494</c:v>
                </c:pt>
                <c:pt idx="25">
                  <c:v>99.492052432173494</c:v>
                </c:pt>
                <c:pt idx="26">
                  <c:v>99.449723468187955</c:v>
                </c:pt>
                <c:pt idx="27">
                  <c:v>99.449723468187955</c:v>
                </c:pt>
                <c:pt idx="28">
                  <c:v>99.449723468187955</c:v>
                </c:pt>
                <c:pt idx="29">
                  <c:v>99.449723468187955</c:v>
                </c:pt>
                <c:pt idx="30">
                  <c:v>99.449723468187955</c:v>
                </c:pt>
                <c:pt idx="31">
                  <c:v>99.407394504202415</c:v>
                </c:pt>
                <c:pt idx="32">
                  <c:v>99.407394504202415</c:v>
                </c:pt>
                <c:pt idx="33">
                  <c:v>99.365065540216875</c:v>
                </c:pt>
                <c:pt idx="34">
                  <c:v>99.365065540216875</c:v>
                </c:pt>
                <c:pt idx="35">
                  <c:v>99.322736576231335</c:v>
                </c:pt>
                <c:pt idx="36">
                  <c:v>99.195749684274702</c:v>
                </c:pt>
                <c:pt idx="37">
                  <c:v>99.195749684274702</c:v>
                </c:pt>
                <c:pt idx="38">
                  <c:v>99.195749684274702</c:v>
                </c:pt>
                <c:pt idx="39">
                  <c:v>99.111091756303622</c:v>
                </c:pt>
                <c:pt idx="40">
                  <c:v>99.111091756303622</c:v>
                </c:pt>
                <c:pt idx="41">
                  <c:v>99.068762792318083</c:v>
                </c:pt>
                <c:pt idx="42">
                  <c:v>98.984104864346989</c:v>
                </c:pt>
                <c:pt idx="43">
                  <c:v>98.899446936375909</c:v>
                </c:pt>
                <c:pt idx="44">
                  <c:v>98.899446936375909</c:v>
                </c:pt>
                <c:pt idx="45">
                  <c:v>98.899446936375909</c:v>
                </c:pt>
                <c:pt idx="46">
                  <c:v>98.85711797239037</c:v>
                </c:pt>
                <c:pt idx="47">
                  <c:v>98.77246004441929</c:v>
                </c:pt>
                <c:pt idx="48">
                  <c:v>98.645473152462657</c:v>
                </c:pt>
                <c:pt idx="49">
                  <c:v>98.476157296520483</c:v>
                </c:pt>
                <c:pt idx="50">
                  <c:v>98.306841440578324</c:v>
                </c:pt>
                <c:pt idx="51">
                  <c:v>97.925880764708438</c:v>
                </c:pt>
                <c:pt idx="52">
                  <c:v>96.317380133257856</c:v>
                </c:pt>
                <c:pt idx="53">
                  <c:v>93.904629186081962</c:v>
                </c:pt>
                <c:pt idx="54">
                  <c:v>86.708705308539834</c:v>
                </c:pt>
                <c:pt idx="55">
                  <c:v>79.724426250925404</c:v>
                </c:pt>
                <c:pt idx="56">
                  <c:v>74.898924356573616</c:v>
                </c:pt>
                <c:pt idx="57">
                  <c:v>70.666027958019427</c:v>
                </c:pt>
                <c:pt idx="58">
                  <c:v>67.195052911204982</c:v>
                </c:pt>
                <c:pt idx="59">
                  <c:v>63.978051648303804</c:v>
                </c:pt>
                <c:pt idx="60">
                  <c:v>60.761050385402612</c:v>
                </c:pt>
                <c:pt idx="61">
                  <c:v>57.798022906414673</c:v>
                </c:pt>
                <c:pt idx="62">
                  <c:v>54.919653355397827</c:v>
                </c:pt>
                <c:pt idx="63">
                  <c:v>52.21059966032314</c:v>
                </c:pt>
                <c:pt idx="64">
                  <c:v>49.713190785176167</c:v>
                </c:pt>
                <c:pt idx="65">
                  <c:v>47.258110874014726</c:v>
                </c:pt>
                <c:pt idx="66">
                  <c:v>44.972346818795458</c:v>
                </c:pt>
                <c:pt idx="67">
                  <c:v>42.771240691547284</c:v>
                </c:pt>
                <c:pt idx="68">
                  <c:v>40.485476636328009</c:v>
                </c:pt>
                <c:pt idx="69">
                  <c:v>38.580673256978628</c:v>
                </c:pt>
                <c:pt idx="70">
                  <c:v>36.591211949658167</c:v>
                </c:pt>
                <c:pt idx="71">
                  <c:v>34.728737534294311</c:v>
                </c:pt>
                <c:pt idx="72">
                  <c:v>32.993250010887081</c:v>
                </c:pt>
                <c:pt idx="73">
                  <c:v>31.469407307407579</c:v>
                </c:pt>
                <c:pt idx="74">
                  <c:v>29.945564603928062</c:v>
                </c:pt>
                <c:pt idx="75">
                  <c:v>28.591037756390733</c:v>
                </c:pt>
                <c:pt idx="76">
                  <c:v>27.321168836824469</c:v>
                </c:pt>
                <c:pt idx="77">
                  <c:v>26.09362888124376</c:v>
                </c:pt>
                <c:pt idx="78">
                  <c:v>24.950746853634115</c:v>
                </c:pt>
                <c:pt idx="79">
                  <c:v>23.892522753995564</c:v>
                </c:pt>
                <c:pt idx="80">
                  <c:v>22.918956582328107</c:v>
                </c:pt>
                <c:pt idx="81">
                  <c:v>21.98771937464619</c:v>
                </c:pt>
                <c:pt idx="82">
                  <c:v>21.098811130949812</c:v>
                </c:pt>
                <c:pt idx="83">
                  <c:v>20.421547707181148</c:v>
                </c:pt>
                <c:pt idx="84">
                  <c:v>19.701955319426929</c:v>
                </c:pt>
                <c:pt idx="85">
                  <c:v>19.024691895658265</c:v>
                </c:pt>
                <c:pt idx="86">
                  <c:v>18.389757435875126</c:v>
                </c:pt>
                <c:pt idx="87">
                  <c:v>17.754822976092001</c:v>
                </c:pt>
                <c:pt idx="88">
                  <c:v>17.246875408265495</c:v>
                </c:pt>
                <c:pt idx="89">
                  <c:v>16.69659887645345</c:v>
                </c:pt>
                <c:pt idx="90">
                  <c:v>16.188651308626945</c:v>
                </c:pt>
                <c:pt idx="91">
                  <c:v>15.680703740800439</c:v>
                </c:pt>
                <c:pt idx="92">
                  <c:v>15.215085136959487</c:v>
                </c:pt>
                <c:pt idx="93">
                  <c:v>14.749466533118522</c:v>
                </c:pt>
                <c:pt idx="94">
                  <c:v>14.326176893263096</c:v>
                </c:pt>
                <c:pt idx="95">
                  <c:v>13.902887253407684</c:v>
                </c:pt>
                <c:pt idx="96">
                  <c:v>13.437268649566718</c:v>
                </c:pt>
                <c:pt idx="97">
                  <c:v>13.056307973696846</c:v>
                </c:pt>
                <c:pt idx="98">
                  <c:v>12.7176762618125</c:v>
                </c:pt>
                <c:pt idx="99">
                  <c:v>12.336715585942628</c:v>
                </c:pt>
                <c:pt idx="100">
                  <c:v>11.998083874058295</c:v>
                </c:pt>
                <c:pt idx="101">
                  <c:v>11.701781126159489</c:v>
                </c:pt>
                <c:pt idx="102">
                  <c:v>11.44780734224625</c:v>
                </c:pt>
                <c:pt idx="103">
                  <c:v>11.193833558332997</c:v>
                </c:pt>
                <c:pt idx="104">
                  <c:v>10.982188738405299</c:v>
                </c:pt>
                <c:pt idx="105">
                  <c:v>10.770543918477586</c:v>
                </c:pt>
                <c:pt idx="106">
                  <c:v>10.558899098549873</c:v>
                </c:pt>
                <c:pt idx="107">
                  <c:v>10.30492531463662</c:v>
                </c:pt>
                <c:pt idx="108">
                  <c:v>10.135609458694447</c:v>
                </c:pt>
                <c:pt idx="109">
                  <c:v>10.008622566737827</c:v>
                </c:pt>
                <c:pt idx="110">
                  <c:v>9.881635674781208</c:v>
                </c:pt>
                <c:pt idx="111">
                  <c:v>9.7123198188390347</c:v>
                </c:pt>
              </c:numCache>
            </c:numRef>
          </c:yVal>
          <c:smooth val="1"/>
        </c:ser>
        <c:ser>
          <c:idx val="3"/>
          <c:order val="3"/>
          <c:tx>
            <c:v>41% clay</c:v>
          </c:tx>
          <c:spPr>
            <a:ln w="25400">
              <a:solidFill>
                <a:srgbClr val="19FF1A"/>
              </a:solidFill>
            </a:ln>
          </c:spPr>
          <c:marker>
            <c:symbol val="triangle"/>
            <c:size val="7"/>
            <c:spPr>
              <a:solidFill>
                <a:srgbClr val="19FF1A"/>
              </a:solidFill>
              <a:ln>
                <a:solidFill>
                  <a:srgbClr val="19FF1A"/>
                </a:solidFill>
              </a:ln>
            </c:spPr>
          </c:marker>
          <c:xVal>
            <c:numRef>
              <c:f>Summary!$A$12:$A$123</c:f>
              <c:numCache>
                <c:formatCode>General</c:formatCode>
                <c:ptCount val="112"/>
                <c:pt idx="0">
                  <c:v>15146.75</c:v>
                </c:pt>
                <c:pt idx="1">
                  <c:v>14533</c:v>
                </c:pt>
                <c:pt idx="2">
                  <c:v>14052.9</c:v>
                </c:pt>
                <c:pt idx="3">
                  <c:v>13606.15</c:v>
                </c:pt>
                <c:pt idx="4">
                  <c:v>13020.099999999999</c:v>
                </c:pt>
                <c:pt idx="5">
                  <c:v>12487.550000000001</c:v>
                </c:pt>
                <c:pt idx="6">
                  <c:v>11745.150000000001</c:v>
                </c:pt>
                <c:pt idx="7">
                  <c:v>11097.35</c:v>
                </c:pt>
                <c:pt idx="8">
                  <c:v>10214.549999999999</c:v>
                </c:pt>
                <c:pt idx="9">
                  <c:v>9397.4499999999989</c:v>
                </c:pt>
                <c:pt idx="10">
                  <c:v>8646.15</c:v>
                </c:pt>
                <c:pt idx="11">
                  <c:v>7956.1</c:v>
                </c:pt>
                <c:pt idx="12">
                  <c:v>7318.4500000000007</c:v>
                </c:pt>
                <c:pt idx="13">
                  <c:v>6734.8</c:v>
                </c:pt>
                <c:pt idx="14">
                  <c:v>6195.75</c:v>
                </c:pt>
                <c:pt idx="15">
                  <c:v>5700.9</c:v>
                </c:pt>
                <c:pt idx="16">
                  <c:v>5245.8499999999995</c:v>
                </c:pt>
                <c:pt idx="17">
                  <c:v>4826.25</c:v>
                </c:pt>
                <c:pt idx="18">
                  <c:v>4440.8</c:v>
                </c:pt>
                <c:pt idx="19">
                  <c:v>4086.0000000000005</c:v>
                </c:pt>
                <c:pt idx="20">
                  <c:v>3680.9500000000003</c:v>
                </c:pt>
                <c:pt idx="21">
                  <c:v>3358.8</c:v>
                </c:pt>
                <c:pt idx="22">
                  <c:v>3066.95</c:v>
                </c:pt>
                <c:pt idx="23">
                  <c:v>2800.8</c:v>
                </c:pt>
                <c:pt idx="24">
                  <c:v>2565.25</c:v>
                </c:pt>
                <c:pt idx="25">
                  <c:v>2415.15</c:v>
                </c:pt>
                <c:pt idx="26">
                  <c:v>2174.6</c:v>
                </c:pt>
                <c:pt idx="27">
                  <c:v>1974.85</c:v>
                </c:pt>
                <c:pt idx="28">
                  <c:v>1828.8500000000001</c:v>
                </c:pt>
                <c:pt idx="29">
                  <c:v>1682.1999999999998</c:v>
                </c:pt>
                <c:pt idx="30">
                  <c:v>1505.6499999999999</c:v>
                </c:pt>
                <c:pt idx="31">
                  <c:v>1405.5500000000002</c:v>
                </c:pt>
                <c:pt idx="32">
                  <c:v>1260.05</c:v>
                </c:pt>
                <c:pt idx="33">
                  <c:v>1173.6500000000001</c:v>
                </c:pt>
                <c:pt idx="34">
                  <c:v>1093.5</c:v>
                </c:pt>
                <c:pt idx="35">
                  <c:v>996.95</c:v>
                </c:pt>
                <c:pt idx="36">
                  <c:v>916.2</c:v>
                </c:pt>
                <c:pt idx="37">
                  <c:v>850.1</c:v>
                </c:pt>
                <c:pt idx="38">
                  <c:v>781.80000000000007</c:v>
                </c:pt>
                <c:pt idx="39">
                  <c:v>712.5</c:v>
                </c:pt>
                <c:pt idx="40">
                  <c:v>654.95000000000005</c:v>
                </c:pt>
                <c:pt idx="41">
                  <c:v>610.65</c:v>
                </c:pt>
                <c:pt idx="42">
                  <c:v>559.69999999999993</c:v>
                </c:pt>
                <c:pt idx="43">
                  <c:v>512</c:v>
                </c:pt>
                <c:pt idx="44">
                  <c:v>474.95</c:v>
                </c:pt>
                <c:pt idx="45">
                  <c:v>433.40000000000003</c:v>
                </c:pt>
                <c:pt idx="46">
                  <c:v>398.4</c:v>
                </c:pt>
                <c:pt idx="47">
                  <c:v>368.9</c:v>
                </c:pt>
                <c:pt idx="48">
                  <c:v>339.6</c:v>
                </c:pt>
                <c:pt idx="49">
                  <c:v>311.5</c:v>
                </c:pt>
                <c:pt idx="50">
                  <c:v>286.34999999999997</c:v>
                </c:pt>
                <c:pt idx="51">
                  <c:v>263</c:v>
                </c:pt>
                <c:pt idx="52">
                  <c:v>241.45</c:v>
                </c:pt>
                <c:pt idx="53">
                  <c:v>222.6</c:v>
                </c:pt>
                <c:pt idx="54">
                  <c:v>204.8</c:v>
                </c:pt>
                <c:pt idx="55">
                  <c:v>188.75</c:v>
                </c:pt>
                <c:pt idx="56">
                  <c:v>172.9</c:v>
                </c:pt>
                <c:pt idx="57">
                  <c:v>159.89999999999998</c:v>
                </c:pt>
                <c:pt idx="58">
                  <c:v>146.6</c:v>
                </c:pt>
                <c:pt idx="59">
                  <c:v>135.19999999999999</c:v>
                </c:pt>
                <c:pt idx="60">
                  <c:v>124.2</c:v>
                </c:pt>
                <c:pt idx="61">
                  <c:v>114.3</c:v>
                </c:pt>
                <c:pt idx="62">
                  <c:v>105.1</c:v>
                </c:pt>
                <c:pt idx="63">
                  <c:v>96.699999999999989</c:v>
                </c:pt>
                <c:pt idx="64">
                  <c:v>89.05</c:v>
                </c:pt>
                <c:pt idx="65">
                  <c:v>81.8</c:v>
                </c:pt>
                <c:pt idx="66">
                  <c:v>75.349999999999994</c:v>
                </c:pt>
                <c:pt idx="67">
                  <c:v>69.3</c:v>
                </c:pt>
                <c:pt idx="68">
                  <c:v>63.70000000000001</c:v>
                </c:pt>
                <c:pt idx="69">
                  <c:v>58.7</c:v>
                </c:pt>
                <c:pt idx="70">
                  <c:v>54</c:v>
                </c:pt>
                <c:pt idx="71">
                  <c:v>49.7</c:v>
                </c:pt>
                <c:pt idx="72">
                  <c:v>45.699999999999996</c:v>
                </c:pt>
                <c:pt idx="73">
                  <c:v>42.05</c:v>
                </c:pt>
                <c:pt idx="74">
                  <c:v>38.65</c:v>
                </c:pt>
                <c:pt idx="75">
                  <c:v>35.549999999999997</c:v>
                </c:pt>
                <c:pt idx="76">
                  <c:v>32.75</c:v>
                </c:pt>
                <c:pt idx="77">
                  <c:v>30.099999999999998</c:v>
                </c:pt>
                <c:pt idx="78">
                  <c:v>27.7</c:v>
                </c:pt>
                <c:pt idx="79">
                  <c:v>25.5</c:v>
                </c:pt>
                <c:pt idx="80">
                  <c:v>24.049999999999997</c:v>
                </c:pt>
                <c:pt idx="81">
                  <c:v>22.05</c:v>
                </c:pt>
                <c:pt idx="82">
                  <c:v>19.849999999999998</c:v>
                </c:pt>
                <c:pt idx="83">
                  <c:v>18.3</c:v>
                </c:pt>
                <c:pt idx="84">
                  <c:v>16.850000000000001</c:v>
                </c:pt>
                <c:pt idx="85">
                  <c:v>15.5</c:v>
                </c:pt>
                <c:pt idx="86">
                  <c:v>14.25</c:v>
                </c:pt>
                <c:pt idx="87">
                  <c:v>13.100000000000001</c:v>
                </c:pt>
                <c:pt idx="88">
                  <c:v>12.05</c:v>
                </c:pt>
                <c:pt idx="89">
                  <c:v>11.1</c:v>
                </c:pt>
                <c:pt idx="90">
                  <c:v>10.200000000000001</c:v>
                </c:pt>
                <c:pt idx="91">
                  <c:v>9.4</c:v>
                </c:pt>
                <c:pt idx="92">
                  <c:v>8.65</c:v>
                </c:pt>
                <c:pt idx="93">
                  <c:v>7.95</c:v>
                </c:pt>
                <c:pt idx="94">
                  <c:v>7.3</c:v>
                </c:pt>
                <c:pt idx="95">
                  <c:v>6.75</c:v>
                </c:pt>
                <c:pt idx="96">
                  <c:v>6.2</c:v>
                </c:pt>
                <c:pt idx="97">
                  <c:v>5.7</c:v>
                </c:pt>
                <c:pt idx="98">
                  <c:v>5.25</c:v>
                </c:pt>
                <c:pt idx="99">
                  <c:v>4.8500000000000005</c:v>
                </c:pt>
                <c:pt idx="100">
                  <c:v>4.45</c:v>
                </c:pt>
                <c:pt idx="101">
                  <c:v>4.1000000000000005</c:v>
                </c:pt>
                <c:pt idx="102">
                  <c:v>3.75</c:v>
                </c:pt>
                <c:pt idx="103">
                  <c:v>3.4499999999999997</c:v>
                </c:pt>
                <c:pt idx="104">
                  <c:v>3.2</c:v>
                </c:pt>
                <c:pt idx="105">
                  <c:v>2.9499999999999997</c:v>
                </c:pt>
                <c:pt idx="106">
                  <c:v>2.7</c:v>
                </c:pt>
                <c:pt idx="107">
                  <c:v>2.5</c:v>
                </c:pt>
                <c:pt idx="108">
                  <c:v>2.2999999999999998</c:v>
                </c:pt>
                <c:pt idx="109">
                  <c:v>2.1</c:v>
                </c:pt>
                <c:pt idx="110">
                  <c:v>1.95</c:v>
                </c:pt>
                <c:pt idx="111">
                  <c:v>1.8</c:v>
                </c:pt>
              </c:numCache>
            </c:numRef>
          </c:xVal>
          <c:yVal>
            <c:numRef>
              <c:f>Summary!$I$12:$I$123</c:f>
              <c:numCache>
                <c:formatCode>General</c:formatCode>
                <c:ptCount val="112"/>
                <c:pt idx="0">
                  <c:v>99.917082914709454</c:v>
                </c:pt>
                <c:pt idx="1">
                  <c:v>99.917082914709454</c:v>
                </c:pt>
                <c:pt idx="2">
                  <c:v>99.917082914709454</c:v>
                </c:pt>
                <c:pt idx="3">
                  <c:v>99.875624372064166</c:v>
                </c:pt>
                <c:pt idx="4">
                  <c:v>99.875624372064166</c:v>
                </c:pt>
                <c:pt idx="5">
                  <c:v>99.875624372064166</c:v>
                </c:pt>
                <c:pt idx="6">
                  <c:v>99.875624372064166</c:v>
                </c:pt>
                <c:pt idx="7">
                  <c:v>99.834165829418893</c:v>
                </c:pt>
                <c:pt idx="8">
                  <c:v>99.834165829418893</c:v>
                </c:pt>
                <c:pt idx="9">
                  <c:v>99.834165829418893</c:v>
                </c:pt>
                <c:pt idx="10">
                  <c:v>99.79270728677362</c:v>
                </c:pt>
                <c:pt idx="11">
                  <c:v>99.79270728677362</c:v>
                </c:pt>
                <c:pt idx="12">
                  <c:v>99.709790201483074</c:v>
                </c:pt>
                <c:pt idx="13">
                  <c:v>99.709790201483074</c:v>
                </c:pt>
                <c:pt idx="14">
                  <c:v>99.709790201483074</c:v>
                </c:pt>
                <c:pt idx="15">
                  <c:v>99.668331658837786</c:v>
                </c:pt>
                <c:pt idx="16">
                  <c:v>99.668331658837786</c:v>
                </c:pt>
                <c:pt idx="17">
                  <c:v>99.626873116192513</c:v>
                </c:pt>
                <c:pt idx="18">
                  <c:v>99.626873116192513</c:v>
                </c:pt>
                <c:pt idx="19">
                  <c:v>99.58541457354724</c:v>
                </c:pt>
                <c:pt idx="20">
                  <c:v>99.58541457354724</c:v>
                </c:pt>
                <c:pt idx="21">
                  <c:v>99.502497488256694</c:v>
                </c:pt>
                <c:pt idx="22">
                  <c:v>99.502497488256694</c:v>
                </c:pt>
                <c:pt idx="23">
                  <c:v>99.461038945611406</c:v>
                </c:pt>
                <c:pt idx="24">
                  <c:v>99.419580402966133</c:v>
                </c:pt>
                <c:pt idx="25">
                  <c:v>99.419580402966133</c:v>
                </c:pt>
                <c:pt idx="26">
                  <c:v>99.419580402966133</c:v>
                </c:pt>
                <c:pt idx="27">
                  <c:v>99.419580402966133</c:v>
                </c:pt>
                <c:pt idx="28">
                  <c:v>99.419580402966133</c:v>
                </c:pt>
                <c:pt idx="29">
                  <c:v>99.419580402966133</c:v>
                </c:pt>
                <c:pt idx="30">
                  <c:v>99.419580402966133</c:v>
                </c:pt>
                <c:pt idx="31">
                  <c:v>99.253746232385026</c:v>
                </c:pt>
                <c:pt idx="32">
                  <c:v>99.129370604449207</c:v>
                </c:pt>
                <c:pt idx="33">
                  <c:v>99.087912061803934</c:v>
                </c:pt>
                <c:pt idx="34">
                  <c:v>99.004994976513373</c:v>
                </c:pt>
                <c:pt idx="35">
                  <c:v>99.004994976513373</c:v>
                </c:pt>
                <c:pt idx="36">
                  <c:v>98.9635364338681</c:v>
                </c:pt>
                <c:pt idx="37">
                  <c:v>98.9635364338681</c:v>
                </c:pt>
                <c:pt idx="38">
                  <c:v>98.9635364338681</c:v>
                </c:pt>
                <c:pt idx="39">
                  <c:v>98.922077891222827</c:v>
                </c:pt>
                <c:pt idx="40">
                  <c:v>98.880619348577554</c:v>
                </c:pt>
                <c:pt idx="41">
                  <c:v>98.797702263286993</c:v>
                </c:pt>
                <c:pt idx="42">
                  <c:v>98.714785177996447</c:v>
                </c:pt>
                <c:pt idx="43">
                  <c:v>98.631868092705886</c:v>
                </c:pt>
                <c:pt idx="44">
                  <c:v>98.507492464770067</c:v>
                </c:pt>
                <c:pt idx="45">
                  <c:v>98.217282666253126</c:v>
                </c:pt>
                <c:pt idx="46">
                  <c:v>97.553945983928713</c:v>
                </c:pt>
                <c:pt idx="47">
                  <c:v>90.008491222488487</c:v>
                </c:pt>
                <c:pt idx="48">
                  <c:v>83.914085453632907</c:v>
                </c:pt>
                <c:pt idx="49">
                  <c:v>79.643855561169488</c:v>
                </c:pt>
                <c:pt idx="50">
                  <c:v>75.871128180449361</c:v>
                </c:pt>
                <c:pt idx="51">
                  <c:v>72.471527683536735</c:v>
                </c:pt>
                <c:pt idx="52">
                  <c:v>69.154844271914669</c:v>
                </c:pt>
                <c:pt idx="53">
                  <c:v>65.879619402937848</c:v>
                </c:pt>
                <c:pt idx="54">
                  <c:v>63.018979960413809</c:v>
                </c:pt>
                <c:pt idx="55">
                  <c:v>60.199799060535042</c:v>
                </c:pt>
                <c:pt idx="56">
                  <c:v>57.463535245946822</c:v>
                </c:pt>
                <c:pt idx="57">
                  <c:v>55.058939772520823</c:v>
                </c:pt>
                <c:pt idx="58">
                  <c:v>52.73726138438537</c:v>
                </c:pt>
                <c:pt idx="59">
                  <c:v>50.374124453604637</c:v>
                </c:pt>
                <c:pt idx="60">
                  <c:v>48.052446065469169</c:v>
                </c:pt>
                <c:pt idx="61">
                  <c:v>45.772226219978997</c:v>
                </c:pt>
                <c:pt idx="62">
                  <c:v>43.74075763036047</c:v>
                </c:pt>
                <c:pt idx="63">
                  <c:v>41.750747583387223</c:v>
                </c:pt>
                <c:pt idx="64">
                  <c:v>39.76073753641397</c:v>
                </c:pt>
                <c:pt idx="65">
                  <c:v>37.895103117376564</c:v>
                </c:pt>
                <c:pt idx="66">
                  <c:v>36.195302868920244</c:v>
                </c:pt>
                <c:pt idx="67">
                  <c:v>34.536961163109197</c:v>
                </c:pt>
                <c:pt idx="68">
                  <c:v>32.920077999943445</c:v>
                </c:pt>
                <c:pt idx="69">
                  <c:v>31.427570464713511</c:v>
                </c:pt>
                <c:pt idx="70">
                  <c:v>30.059438557419398</c:v>
                </c:pt>
                <c:pt idx="71">
                  <c:v>28.649848107480025</c:v>
                </c:pt>
                <c:pt idx="72">
                  <c:v>27.364633285476472</c:v>
                </c:pt>
                <c:pt idx="73">
                  <c:v>26.162335548763465</c:v>
                </c:pt>
                <c:pt idx="74">
                  <c:v>25.001496354695746</c:v>
                </c:pt>
                <c:pt idx="75">
                  <c:v>23.8821157032733</c:v>
                </c:pt>
                <c:pt idx="76">
                  <c:v>22.887110679786659</c:v>
                </c:pt>
                <c:pt idx="77">
                  <c:v>21.933564198945305</c:v>
                </c:pt>
                <c:pt idx="78">
                  <c:v>21.021476260749239</c:v>
                </c:pt>
                <c:pt idx="79">
                  <c:v>20.15084686519846</c:v>
                </c:pt>
                <c:pt idx="80">
                  <c:v>19.363134554938199</c:v>
                </c:pt>
                <c:pt idx="81">
                  <c:v>18.658339329968513</c:v>
                </c:pt>
                <c:pt idx="82">
                  <c:v>17.9950026476441</c:v>
                </c:pt>
                <c:pt idx="83">
                  <c:v>17.37312450796496</c:v>
                </c:pt>
                <c:pt idx="84">
                  <c:v>16.792704910931093</c:v>
                </c:pt>
                <c:pt idx="85">
                  <c:v>16.253743856542485</c:v>
                </c:pt>
                <c:pt idx="86">
                  <c:v>15.756241344799179</c:v>
                </c:pt>
                <c:pt idx="87">
                  <c:v>15.217280290410599</c:v>
                </c:pt>
                <c:pt idx="88">
                  <c:v>14.636860693376718</c:v>
                </c:pt>
                <c:pt idx="89">
                  <c:v>14.139358181633412</c:v>
                </c:pt>
                <c:pt idx="90">
                  <c:v>13.724772755180652</c:v>
                </c:pt>
                <c:pt idx="91">
                  <c:v>13.351645871373165</c:v>
                </c:pt>
                <c:pt idx="92">
                  <c:v>12.978518987565678</c:v>
                </c:pt>
                <c:pt idx="93">
                  <c:v>12.646850646403465</c:v>
                </c:pt>
                <c:pt idx="94">
                  <c:v>12.232265219950719</c:v>
                </c:pt>
                <c:pt idx="95">
                  <c:v>11.900596878788491</c:v>
                </c:pt>
                <c:pt idx="96">
                  <c:v>11.527469994981018</c:v>
                </c:pt>
                <c:pt idx="97">
                  <c:v>11.237260196464078</c:v>
                </c:pt>
                <c:pt idx="98">
                  <c:v>10.905591855301864</c:v>
                </c:pt>
                <c:pt idx="99">
                  <c:v>10.615382056784952</c:v>
                </c:pt>
                <c:pt idx="100">
                  <c:v>10.325172258268012</c:v>
                </c:pt>
                <c:pt idx="101">
                  <c:v>10.076421002396359</c:v>
                </c:pt>
                <c:pt idx="102">
                  <c:v>9.786211203879418</c:v>
                </c:pt>
                <c:pt idx="103">
                  <c:v>9.5374599480077649</c:v>
                </c:pt>
                <c:pt idx="104">
                  <c:v>9.2887086921361117</c:v>
                </c:pt>
                <c:pt idx="105">
                  <c:v>9.0814159789097317</c:v>
                </c:pt>
                <c:pt idx="106">
                  <c:v>8.9155818083286249</c:v>
                </c:pt>
                <c:pt idx="107">
                  <c:v>8.7912061803928054</c:v>
                </c:pt>
                <c:pt idx="108">
                  <c:v>8.7082890951022449</c:v>
                </c:pt>
                <c:pt idx="109">
                  <c:v>8.6668305524569718</c:v>
                </c:pt>
                <c:pt idx="110">
                  <c:v>8.6253720098116986</c:v>
                </c:pt>
                <c:pt idx="111">
                  <c:v>8.6253720098116986</c:v>
                </c:pt>
              </c:numCache>
            </c:numRef>
          </c:yVal>
          <c:smooth val="1"/>
        </c:ser>
        <c:ser>
          <c:idx val="4"/>
          <c:order val="4"/>
          <c:tx>
            <c:v>36% clay</c:v>
          </c:tx>
          <c:spPr>
            <a:ln w="25400">
              <a:solidFill>
                <a:schemeClr val="accent6"/>
              </a:solidFill>
            </a:ln>
          </c:spPr>
          <c:marker>
            <c:symbol val="triangle"/>
            <c:size val="7"/>
            <c:spPr>
              <a:solidFill>
                <a:schemeClr val="accent6"/>
              </a:solidFill>
              <a:ln>
                <a:solidFill>
                  <a:schemeClr val="accent6"/>
                </a:solidFill>
              </a:ln>
            </c:spPr>
          </c:marker>
          <c:xVal>
            <c:numRef>
              <c:f>Summary!$A$12:$A$123</c:f>
              <c:numCache>
                <c:formatCode>General</c:formatCode>
                <c:ptCount val="112"/>
                <c:pt idx="0">
                  <c:v>15146.75</c:v>
                </c:pt>
                <c:pt idx="1">
                  <c:v>14533</c:v>
                </c:pt>
                <c:pt idx="2">
                  <c:v>14052.9</c:v>
                </c:pt>
                <c:pt idx="3">
                  <c:v>13606.15</c:v>
                </c:pt>
                <c:pt idx="4">
                  <c:v>13020.099999999999</c:v>
                </c:pt>
                <c:pt idx="5">
                  <c:v>12487.550000000001</c:v>
                </c:pt>
                <c:pt idx="6">
                  <c:v>11745.150000000001</c:v>
                </c:pt>
                <c:pt idx="7">
                  <c:v>11097.35</c:v>
                </c:pt>
                <c:pt idx="8">
                  <c:v>10214.549999999999</c:v>
                </c:pt>
                <c:pt idx="9">
                  <c:v>9397.4499999999989</c:v>
                </c:pt>
                <c:pt idx="10">
                  <c:v>8646.15</c:v>
                </c:pt>
                <c:pt idx="11">
                  <c:v>7956.1</c:v>
                </c:pt>
                <c:pt idx="12">
                  <c:v>7318.4500000000007</c:v>
                </c:pt>
                <c:pt idx="13">
                  <c:v>6734.8</c:v>
                </c:pt>
                <c:pt idx="14">
                  <c:v>6195.75</c:v>
                </c:pt>
                <c:pt idx="15">
                  <c:v>5700.9</c:v>
                </c:pt>
                <c:pt idx="16">
                  <c:v>5245.8499999999995</c:v>
                </c:pt>
                <c:pt idx="17">
                  <c:v>4826.25</c:v>
                </c:pt>
                <c:pt idx="18">
                  <c:v>4440.8</c:v>
                </c:pt>
                <c:pt idx="19">
                  <c:v>4086.0000000000005</c:v>
                </c:pt>
                <c:pt idx="20">
                  <c:v>3680.9500000000003</c:v>
                </c:pt>
                <c:pt idx="21">
                  <c:v>3358.8</c:v>
                </c:pt>
                <c:pt idx="22">
                  <c:v>3066.95</c:v>
                </c:pt>
                <c:pt idx="23">
                  <c:v>2800.8</c:v>
                </c:pt>
                <c:pt idx="24">
                  <c:v>2565.25</c:v>
                </c:pt>
                <c:pt idx="25">
                  <c:v>2415.15</c:v>
                </c:pt>
                <c:pt idx="26">
                  <c:v>2174.6</c:v>
                </c:pt>
                <c:pt idx="27">
                  <c:v>1974.85</c:v>
                </c:pt>
                <c:pt idx="28">
                  <c:v>1828.8500000000001</c:v>
                </c:pt>
                <c:pt idx="29">
                  <c:v>1682.1999999999998</c:v>
                </c:pt>
                <c:pt idx="30">
                  <c:v>1505.6499999999999</c:v>
                </c:pt>
                <c:pt idx="31">
                  <c:v>1405.5500000000002</c:v>
                </c:pt>
                <c:pt idx="32">
                  <c:v>1260.05</c:v>
                </c:pt>
                <c:pt idx="33">
                  <c:v>1173.6500000000001</c:v>
                </c:pt>
                <c:pt idx="34">
                  <c:v>1093.5</c:v>
                </c:pt>
                <c:pt idx="35">
                  <c:v>996.95</c:v>
                </c:pt>
                <c:pt idx="36">
                  <c:v>916.2</c:v>
                </c:pt>
                <c:pt idx="37">
                  <c:v>850.1</c:v>
                </c:pt>
                <c:pt idx="38">
                  <c:v>781.80000000000007</c:v>
                </c:pt>
                <c:pt idx="39">
                  <c:v>712.5</c:v>
                </c:pt>
                <c:pt idx="40">
                  <c:v>654.95000000000005</c:v>
                </c:pt>
                <c:pt idx="41">
                  <c:v>610.65</c:v>
                </c:pt>
                <c:pt idx="42">
                  <c:v>559.69999999999993</c:v>
                </c:pt>
                <c:pt idx="43">
                  <c:v>512</c:v>
                </c:pt>
                <c:pt idx="44">
                  <c:v>474.95</c:v>
                </c:pt>
                <c:pt idx="45">
                  <c:v>433.40000000000003</c:v>
                </c:pt>
                <c:pt idx="46">
                  <c:v>398.4</c:v>
                </c:pt>
                <c:pt idx="47">
                  <c:v>368.9</c:v>
                </c:pt>
                <c:pt idx="48">
                  <c:v>339.6</c:v>
                </c:pt>
                <c:pt idx="49">
                  <c:v>311.5</c:v>
                </c:pt>
                <c:pt idx="50">
                  <c:v>286.34999999999997</c:v>
                </c:pt>
                <c:pt idx="51">
                  <c:v>263</c:v>
                </c:pt>
                <c:pt idx="52">
                  <c:v>241.45</c:v>
                </c:pt>
                <c:pt idx="53">
                  <c:v>222.6</c:v>
                </c:pt>
                <c:pt idx="54">
                  <c:v>204.8</c:v>
                </c:pt>
                <c:pt idx="55">
                  <c:v>188.75</c:v>
                </c:pt>
                <c:pt idx="56">
                  <c:v>172.9</c:v>
                </c:pt>
                <c:pt idx="57">
                  <c:v>159.89999999999998</c:v>
                </c:pt>
                <c:pt idx="58">
                  <c:v>146.6</c:v>
                </c:pt>
                <c:pt idx="59">
                  <c:v>135.19999999999999</c:v>
                </c:pt>
                <c:pt idx="60">
                  <c:v>124.2</c:v>
                </c:pt>
                <c:pt idx="61">
                  <c:v>114.3</c:v>
                </c:pt>
                <c:pt idx="62">
                  <c:v>105.1</c:v>
                </c:pt>
                <c:pt idx="63">
                  <c:v>96.699999999999989</c:v>
                </c:pt>
                <c:pt idx="64">
                  <c:v>89.05</c:v>
                </c:pt>
                <c:pt idx="65">
                  <c:v>81.8</c:v>
                </c:pt>
                <c:pt idx="66">
                  <c:v>75.349999999999994</c:v>
                </c:pt>
                <c:pt idx="67">
                  <c:v>69.3</c:v>
                </c:pt>
                <c:pt idx="68">
                  <c:v>63.70000000000001</c:v>
                </c:pt>
                <c:pt idx="69">
                  <c:v>58.7</c:v>
                </c:pt>
                <c:pt idx="70">
                  <c:v>54</c:v>
                </c:pt>
                <c:pt idx="71">
                  <c:v>49.7</c:v>
                </c:pt>
                <c:pt idx="72">
                  <c:v>45.699999999999996</c:v>
                </c:pt>
                <c:pt idx="73">
                  <c:v>42.05</c:v>
                </c:pt>
                <c:pt idx="74">
                  <c:v>38.65</c:v>
                </c:pt>
                <c:pt idx="75">
                  <c:v>35.549999999999997</c:v>
                </c:pt>
                <c:pt idx="76">
                  <c:v>32.75</c:v>
                </c:pt>
                <c:pt idx="77">
                  <c:v>30.099999999999998</c:v>
                </c:pt>
                <c:pt idx="78">
                  <c:v>27.7</c:v>
                </c:pt>
                <c:pt idx="79">
                  <c:v>25.5</c:v>
                </c:pt>
                <c:pt idx="80">
                  <c:v>24.049999999999997</c:v>
                </c:pt>
                <c:pt idx="81">
                  <c:v>22.05</c:v>
                </c:pt>
                <c:pt idx="82">
                  <c:v>19.849999999999998</c:v>
                </c:pt>
                <c:pt idx="83">
                  <c:v>18.3</c:v>
                </c:pt>
                <c:pt idx="84">
                  <c:v>16.850000000000001</c:v>
                </c:pt>
                <c:pt idx="85">
                  <c:v>15.5</c:v>
                </c:pt>
                <c:pt idx="86">
                  <c:v>14.25</c:v>
                </c:pt>
                <c:pt idx="87">
                  <c:v>13.100000000000001</c:v>
                </c:pt>
                <c:pt idx="88">
                  <c:v>12.05</c:v>
                </c:pt>
                <c:pt idx="89">
                  <c:v>11.1</c:v>
                </c:pt>
                <c:pt idx="90">
                  <c:v>10.200000000000001</c:v>
                </c:pt>
                <c:pt idx="91">
                  <c:v>9.4</c:v>
                </c:pt>
                <c:pt idx="92">
                  <c:v>8.65</c:v>
                </c:pt>
                <c:pt idx="93">
                  <c:v>7.95</c:v>
                </c:pt>
                <c:pt idx="94">
                  <c:v>7.3</c:v>
                </c:pt>
                <c:pt idx="95">
                  <c:v>6.75</c:v>
                </c:pt>
                <c:pt idx="96">
                  <c:v>6.2</c:v>
                </c:pt>
                <c:pt idx="97">
                  <c:v>5.7</c:v>
                </c:pt>
                <c:pt idx="98">
                  <c:v>5.25</c:v>
                </c:pt>
                <c:pt idx="99">
                  <c:v>4.8500000000000005</c:v>
                </c:pt>
                <c:pt idx="100">
                  <c:v>4.45</c:v>
                </c:pt>
                <c:pt idx="101">
                  <c:v>4.1000000000000005</c:v>
                </c:pt>
                <c:pt idx="102">
                  <c:v>3.75</c:v>
                </c:pt>
                <c:pt idx="103">
                  <c:v>3.4499999999999997</c:v>
                </c:pt>
                <c:pt idx="104">
                  <c:v>3.2</c:v>
                </c:pt>
                <c:pt idx="105">
                  <c:v>2.9499999999999997</c:v>
                </c:pt>
                <c:pt idx="106">
                  <c:v>2.7</c:v>
                </c:pt>
                <c:pt idx="107">
                  <c:v>2.5</c:v>
                </c:pt>
                <c:pt idx="108">
                  <c:v>2.2999999999999998</c:v>
                </c:pt>
                <c:pt idx="109">
                  <c:v>2.1</c:v>
                </c:pt>
                <c:pt idx="110">
                  <c:v>1.95</c:v>
                </c:pt>
                <c:pt idx="111">
                  <c:v>1.8</c:v>
                </c:pt>
              </c:numCache>
            </c:numRef>
          </c:xVal>
          <c:yVal>
            <c:numRef>
              <c:f>Summary!$K$12:$K$123</c:f>
              <c:numCache>
                <c:formatCode>General</c:formatCode>
                <c:ptCount val="112"/>
                <c:pt idx="0">
                  <c:v>99.882347528465715</c:v>
                </c:pt>
                <c:pt idx="1">
                  <c:v>99.882347528465715</c:v>
                </c:pt>
                <c:pt idx="2">
                  <c:v>99.882347528465715</c:v>
                </c:pt>
                <c:pt idx="3">
                  <c:v>99.882347528465715</c:v>
                </c:pt>
                <c:pt idx="4">
                  <c:v>99.843130037954282</c:v>
                </c:pt>
                <c:pt idx="5">
                  <c:v>99.843130037954282</c:v>
                </c:pt>
                <c:pt idx="6">
                  <c:v>99.803912547442863</c:v>
                </c:pt>
                <c:pt idx="7">
                  <c:v>99.76469505693143</c:v>
                </c:pt>
                <c:pt idx="8">
                  <c:v>99.76469505693143</c:v>
                </c:pt>
                <c:pt idx="9">
                  <c:v>99.76469505693143</c:v>
                </c:pt>
                <c:pt idx="10">
                  <c:v>99.725477566419997</c:v>
                </c:pt>
                <c:pt idx="11">
                  <c:v>99.686260075908578</c:v>
                </c:pt>
                <c:pt idx="12">
                  <c:v>99.686260075908578</c:v>
                </c:pt>
                <c:pt idx="13">
                  <c:v>99.647042585397145</c:v>
                </c:pt>
                <c:pt idx="14">
                  <c:v>99.647042585397145</c:v>
                </c:pt>
                <c:pt idx="15">
                  <c:v>99.607825094885712</c:v>
                </c:pt>
                <c:pt idx="16">
                  <c:v>99.568607604374293</c:v>
                </c:pt>
                <c:pt idx="17">
                  <c:v>99.568607604374293</c:v>
                </c:pt>
                <c:pt idx="18">
                  <c:v>99.52939011386286</c:v>
                </c:pt>
                <c:pt idx="19">
                  <c:v>99.490172623351441</c:v>
                </c:pt>
                <c:pt idx="20">
                  <c:v>99.490172623351441</c:v>
                </c:pt>
                <c:pt idx="21">
                  <c:v>99.490172623351441</c:v>
                </c:pt>
                <c:pt idx="22">
                  <c:v>99.490172623351441</c:v>
                </c:pt>
                <c:pt idx="23">
                  <c:v>99.411737642328575</c:v>
                </c:pt>
                <c:pt idx="24">
                  <c:v>99.411737642328575</c:v>
                </c:pt>
                <c:pt idx="25">
                  <c:v>99.333302661305723</c:v>
                </c:pt>
                <c:pt idx="26">
                  <c:v>99.333302661305723</c:v>
                </c:pt>
                <c:pt idx="27">
                  <c:v>99.333302661305723</c:v>
                </c:pt>
                <c:pt idx="28">
                  <c:v>99.333302661305723</c:v>
                </c:pt>
                <c:pt idx="29">
                  <c:v>99.254867680282871</c:v>
                </c:pt>
                <c:pt idx="30">
                  <c:v>99.176432699260005</c:v>
                </c:pt>
                <c:pt idx="31">
                  <c:v>99.137215208748586</c:v>
                </c:pt>
                <c:pt idx="32">
                  <c:v>99.019562737214301</c:v>
                </c:pt>
                <c:pt idx="33">
                  <c:v>98.980345246702868</c:v>
                </c:pt>
                <c:pt idx="34">
                  <c:v>98.941127756191435</c:v>
                </c:pt>
                <c:pt idx="35">
                  <c:v>98.941127756191435</c:v>
                </c:pt>
                <c:pt idx="36">
                  <c:v>98.862692775168583</c:v>
                </c:pt>
                <c:pt idx="37">
                  <c:v>98.784257794145731</c:v>
                </c:pt>
                <c:pt idx="38">
                  <c:v>98.666605322611446</c:v>
                </c:pt>
                <c:pt idx="39">
                  <c:v>98.548952851077161</c:v>
                </c:pt>
                <c:pt idx="40">
                  <c:v>98.392082889031443</c:v>
                </c:pt>
                <c:pt idx="41">
                  <c:v>98.195995436474306</c:v>
                </c:pt>
                <c:pt idx="42">
                  <c:v>97.529298097780028</c:v>
                </c:pt>
                <c:pt idx="43">
                  <c:v>88.352405318105852</c:v>
                </c:pt>
                <c:pt idx="44">
                  <c:v>81.881519383720203</c:v>
                </c:pt>
                <c:pt idx="45">
                  <c:v>76.979333069791693</c:v>
                </c:pt>
                <c:pt idx="46">
                  <c:v>73.057584018648882</c:v>
                </c:pt>
                <c:pt idx="47">
                  <c:v>69.567227363131778</c:v>
                </c:pt>
                <c:pt idx="48">
                  <c:v>66.272958160171811</c:v>
                </c:pt>
                <c:pt idx="49">
                  <c:v>63.331646371814706</c:v>
                </c:pt>
                <c:pt idx="50">
                  <c:v>60.860944469594735</c:v>
                </c:pt>
                <c:pt idx="51">
                  <c:v>58.390242567374763</c:v>
                </c:pt>
                <c:pt idx="52">
                  <c:v>56.154845608223361</c:v>
                </c:pt>
                <c:pt idx="53">
                  <c:v>54.037101120606238</c:v>
                </c:pt>
                <c:pt idx="54">
                  <c:v>52.037009104523413</c:v>
                </c:pt>
                <c:pt idx="55">
                  <c:v>50.076134578952001</c:v>
                </c:pt>
                <c:pt idx="56">
                  <c:v>48.154477543892035</c:v>
                </c:pt>
                <c:pt idx="57">
                  <c:v>46.311255489854908</c:v>
                </c:pt>
                <c:pt idx="58">
                  <c:v>44.546468416840632</c:v>
                </c:pt>
                <c:pt idx="59">
                  <c:v>42.899333815360649</c:v>
                </c:pt>
                <c:pt idx="60">
                  <c:v>41.409069175926383</c:v>
                </c:pt>
                <c:pt idx="61">
                  <c:v>39.52662963137783</c:v>
                </c:pt>
                <c:pt idx="62">
                  <c:v>37.997147501432138</c:v>
                </c:pt>
                <c:pt idx="63">
                  <c:v>36.546100352509306</c:v>
                </c:pt>
                <c:pt idx="64">
                  <c:v>35.055835713075041</c:v>
                </c:pt>
                <c:pt idx="65">
                  <c:v>33.604788564152187</c:v>
                </c:pt>
                <c:pt idx="66">
                  <c:v>32.192958905740781</c:v>
                </c:pt>
                <c:pt idx="67">
                  <c:v>30.937999209375079</c:v>
                </c:pt>
                <c:pt idx="68">
                  <c:v>29.761474494032242</c:v>
                </c:pt>
                <c:pt idx="69">
                  <c:v>28.663384759712244</c:v>
                </c:pt>
                <c:pt idx="70">
                  <c:v>27.643730006415126</c:v>
                </c:pt>
                <c:pt idx="71">
                  <c:v>26.663292743629412</c:v>
                </c:pt>
                <c:pt idx="72">
                  <c:v>25.643637990332294</c:v>
                </c:pt>
                <c:pt idx="73">
                  <c:v>24.663200727546581</c:v>
                </c:pt>
                <c:pt idx="74">
                  <c:v>23.721980955272286</c:v>
                </c:pt>
                <c:pt idx="75">
                  <c:v>22.78076118299802</c:v>
                </c:pt>
                <c:pt idx="76">
                  <c:v>21.996411372769458</c:v>
                </c:pt>
                <c:pt idx="77">
                  <c:v>21.251279053052315</c:v>
                </c:pt>
                <c:pt idx="78">
                  <c:v>20.545364223846605</c:v>
                </c:pt>
                <c:pt idx="79">
                  <c:v>19.878666885152327</c:v>
                </c:pt>
                <c:pt idx="80">
                  <c:v>19.251187036969483</c:v>
                </c:pt>
                <c:pt idx="81">
                  <c:v>18.584489698275206</c:v>
                </c:pt>
                <c:pt idx="82">
                  <c:v>17.917792359580929</c:v>
                </c:pt>
                <c:pt idx="83">
                  <c:v>17.329530001909504</c:v>
                </c:pt>
                <c:pt idx="84">
                  <c:v>16.819702625260931</c:v>
                </c:pt>
                <c:pt idx="85">
                  <c:v>16.427527720146657</c:v>
                </c:pt>
                <c:pt idx="86">
                  <c:v>16.074570305543801</c:v>
                </c:pt>
                <c:pt idx="87">
                  <c:v>15.721612890940946</c:v>
                </c:pt>
                <c:pt idx="88">
                  <c:v>15.368655476338091</c:v>
                </c:pt>
                <c:pt idx="89">
                  <c:v>15.015698061735222</c:v>
                </c:pt>
                <c:pt idx="90">
                  <c:v>14.701958137643828</c:v>
                </c:pt>
                <c:pt idx="91">
                  <c:v>14.466653194575244</c:v>
                </c:pt>
                <c:pt idx="92">
                  <c:v>14.152913270483808</c:v>
                </c:pt>
                <c:pt idx="93">
                  <c:v>13.878390836903819</c:v>
                </c:pt>
                <c:pt idx="94">
                  <c:v>13.525433422300964</c:v>
                </c:pt>
                <c:pt idx="95">
                  <c:v>13.211693498209527</c:v>
                </c:pt>
                <c:pt idx="96">
                  <c:v>12.937171064629538</c:v>
                </c:pt>
                <c:pt idx="97">
                  <c:v>12.662648631049535</c:v>
                </c:pt>
                <c:pt idx="98">
                  <c:v>12.427343687980979</c:v>
                </c:pt>
                <c:pt idx="99">
                  <c:v>12.192038744912409</c:v>
                </c:pt>
                <c:pt idx="100">
                  <c:v>11.917516311332406</c:v>
                </c:pt>
                <c:pt idx="101">
                  <c:v>11.682211368263836</c:v>
                </c:pt>
                <c:pt idx="102">
                  <c:v>11.407688934683847</c:v>
                </c:pt>
                <c:pt idx="103">
                  <c:v>11.093949010592425</c:v>
                </c:pt>
                <c:pt idx="104">
                  <c:v>10.819426577012422</c:v>
                </c:pt>
                <c:pt idx="105">
                  <c:v>10.584121633943866</c:v>
                </c:pt>
                <c:pt idx="106">
                  <c:v>10.348816690875296</c:v>
                </c:pt>
                <c:pt idx="107">
                  <c:v>10.113511747806726</c:v>
                </c:pt>
                <c:pt idx="108">
                  <c:v>9.8389893142267368</c:v>
                </c:pt>
                <c:pt idx="109">
                  <c:v>9.6036843711581668</c:v>
                </c:pt>
                <c:pt idx="110">
                  <c:v>9.4075969186010298</c:v>
                </c:pt>
                <c:pt idx="111">
                  <c:v>9.2115094660438785</c:v>
                </c:pt>
              </c:numCache>
            </c:numRef>
          </c:yVal>
          <c:smooth val="1"/>
        </c:ser>
        <c:ser>
          <c:idx val="5"/>
          <c:order val="5"/>
          <c:tx>
            <c:v>32% clay</c:v>
          </c:tx>
          <c:spPr>
            <a:ln w="25400">
              <a:solidFill>
                <a:srgbClr val="FF0000"/>
              </a:solidFill>
            </a:ln>
          </c:spPr>
          <c:marker>
            <c:symbol val="star"/>
            <c:size val="7"/>
            <c:spPr>
              <a:ln>
                <a:solidFill>
                  <a:srgbClr val="FF0000"/>
                </a:solidFill>
              </a:ln>
            </c:spPr>
          </c:marker>
          <c:xVal>
            <c:numRef>
              <c:f>Summary!$A$12:$A$123</c:f>
              <c:numCache>
                <c:formatCode>General</c:formatCode>
                <c:ptCount val="112"/>
                <c:pt idx="0">
                  <c:v>15146.75</c:v>
                </c:pt>
                <c:pt idx="1">
                  <c:v>14533</c:v>
                </c:pt>
                <c:pt idx="2">
                  <c:v>14052.9</c:v>
                </c:pt>
                <c:pt idx="3">
                  <c:v>13606.15</c:v>
                </c:pt>
                <c:pt idx="4">
                  <c:v>13020.099999999999</c:v>
                </c:pt>
                <c:pt idx="5">
                  <c:v>12487.550000000001</c:v>
                </c:pt>
                <c:pt idx="6">
                  <c:v>11745.150000000001</c:v>
                </c:pt>
                <c:pt idx="7">
                  <c:v>11097.35</c:v>
                </c:pt>
                <c:pt idx="8">
                  <c:v>10214.549999999999</c:v>
                </c:pt>
                <c:pt idx="9">
                  <c:v>9397.4499999999989</c:v>
                </c:pt>
                <c:pt idx="10">
                  <c:v>8646.15</c:v>
                </c:pt>
                <c:pt idx="11">
                  <c:v>7956.1</c:v>
                </c:pt>
                <c:pt idx="12">
                  <c:v>7318.4500000000007</c:v>
                </c:pt>
                <c:pt idx="13">
                  <c:v>6734.8</c:v>
                </c:pt>
                <c:pt idx="14">
                  <c:v>6195.75</c:v>
                </c:pt>
                <c:pt idx="15">
                  <c:v>5700.9</c:v>
                </c:pt>
                <c:pt idx="16">
                  <c:v>5245.8499999999995</c:v>
                </c:pt>
                <c:pt idx="17">
                  <c:v>4826.25</c:v>
                </c:pt>
                <c:pt idx="18">
                  <c:v>4440.8</c:v>
                </c:pt>
                <c:pt idx="19">
                  <c:v>4086.0000000000005</c:v>
                </c:pt>
                <c:pt idx="20">
                  <c:v>3680.9500000000003</c:v>
                </c:pt>
                <c:pt idx="21">
                  <c:v>3358.8</c:v>
                </c:pt>
                <c:pt idx="22">
                  <c:v>3066.95</c:v>
                </c:pt>
                <c:pt idx="23">
                  <c:v>2800.8</c:v>
                </c:pt>
                <c:pt idx="24">
                  <c:v>2565.25</c:v>
                </c:pt>
                <c:pt idx="25">
                  <c:v>2415.15</c:v>
                </c:pt>
                <c:pt idx="26">
                  <c:v>2174.6</c:v>
                </c:pt>
                <c:pt idx="27">
                  <c:v>1974.85</c:v>
                </c:pt>
                <c:pt idx="28">
                  <c:v>1828.8500000000001</c:v>
                </c:pt>
                <c:pt idx="29">
                  <c:v>1682.1999999999998</c:v>
                </c:pt>
                <c:pt idx="30">
                  <c:v>1505.6499999999999</c:v>
                </c:pt>
                <c:pt idx="31">
                  <c:v>1405.5500000000002</c:v>
                </c:pt>
                <c:pt idx="32">
                  <c:v>1260.05</c:v>
                </c:pt>
                <c:pt idx="33">
                  <c:v>1173.6500000000001</c:v>
                </c:pt>
                <c:pt idx="34">
                  <c:v>1093.5</c:v>
                </c:pt>
                <c:pt idx="35">
                  <c:v>996.95</c:v>
                </c:pt>
                <c:pt idx="36">
                  <c:v>916.2</c:v>
                </c:pt>
                <c:pt idx="37">
                  <c:v>850.1</c:v>
                </c:pt>
                <c:pt idx="38">
                  <c:v>781.80000000000007</c:v>
                </c:pt>
                <c:pt idx="39">
                  <c:v>712.5</c:v>
                </c:pt>
                <c:pt idx="40">
                  <c:v>654.95000000000005</c:v>
                </c:pt>
                <c:pt idx="41">
                  <c:v>610.65</c:v>
                </c:pt>
                <c:pt idx="42">
                  <c:v>559.69999999999993</c:v>
                </c:pt>
                <c:pt idx="43">
                  <c:v>512</c:v>
                </c:pt>
                <c:pt idx="44">
                  <c:v>474.95</c:v>
                </c:pt>
                <c:pt idx="45">
                  <c:v>433.40000000000003</c:v>
                </c:pt>
                <c:pt idx="46">
                  <c:v>398.4</c:v>
                </c:pt>
                <c:pt idx="47">
                  <c:v>368.9</c:v>
                </c:pt>
                <c:pt idx="48">
                  <c:v>339.6</c:v>
                </c:pt>
                <c:pt idx="49">
                  <c:v>311.5</c:v>
                </c:pt>
                <c:pt idx="50">
                  <c:v>286.34999999999997</c:v>
                </c:pt>
                <c:pt idx="51">
                  <c:v>263</c:v>
                </c:pt>
                <c:pt idx="52">
                  <c:v>241.45</c:v>
                </c:pt>
                <c:pt idx="53">
                  <c:v>222.6</c:v>
                </c:pt>
                <c:pt idx="54">
                  <c:v>204.8</c:v>
                </c:pt>
                <c:pt idx="55">
                  <c:v>188.75</c:v>
                </c:pt>
                <c:pt idx="56">
                  <c:v>172.9</c:v>
                </c:pt>
                <c:pt idx="57">
                  <c:v>159.89999999999998</c:v>
                </c:pt>
                <c:pt idx="58">
                  <c:v>146.6</c:v>
                </c:pt>
                <c:pt idx="59">
                  <c:v>135.19999999999999</c:v>
                </c:pt>
                <c:pt idx="60">
                  <c:v>124.2</c:v>
                </c:pt>
                <c:pt idx="61">
                  <c:v>114.3</c:v>
                </c:pt>
                <c:pt idx="62">
                  <c:v>105.1</c:v>
                </c:pt>
                <c:pt idx="63">
                  <c:v>96.699999999999989</c:v>
                </c:pt>
                <c:pt idx="64">
                  <c:v>89.05</c:v>
                </c:pt>
                <c:pt idx="65">
                  <c:v>81.8</c:v>
                </c:pt>
                <c:pt idx="66">
                  <c:v>75.349999999999994</c:v>
                </c:pt>
                <c:pt idx="67">
                  <c:v>69.3</c:v>
                </c:pt>
                <c:pt idx="68">
                  <c:v>63.70000000000001</c:v>
                </c:pt>
                <c:pt idx="69">
                  <c:v>58.7</c:v>
                </c:pt>
                <c:pt idx="70">
                  <c:v>54</c:v>
                </c:pt>
                <c:pt idx="71">
                  <c:v>49.7</c:v>
                </c:pt>
                <c:pt idx="72">
                  <c:v>45.699999999999996</c:v>
                </c:pt>
                <c:pt idx="73">
                  <c:v>42.05</c:v>
                </c:pt>
                <c:pt idx="74">
                  <c:v>38.65</c:v>
                </c:pt>
                <c:pt idx="75">
                  <c:v>35.549999999999997</c:v>
                </c:pt>
                <c:pt idx="76">
                  <c:v>32.75</c:v>
                </c:pt>
                <c:pt idx="77">
                  <c:v>30.099999999999998</c:v>
                </c:pt>
                <c:pt idx="78">
                  <c:v>27.7</c:v>
                </c:pt>
                <c:pt idx="79">
                  <c:v>25.5</c:v>
                </c:pt>
                <c:pt idx="80">
                  <c:v>24.049999999999997</c:v>
                </c:pt>
                <c:pt idx="81">
                  <c:v>22.05</c:v>
                </c:pt>
                <c:pt idx="82">
                  <c:v>19.849999999999998</c:v>
                </c:pt>
                <c:pt idx="83">
                  <c:v>18.3</c:v>
                </c:pt>
                <c:pt idx="84">
                  <c:v>16.850000000000001</c:v>
                </c:pt>
                <c:pt idx="85">
                  <c:v>15.5</c:v>
                </c:pt>
                <c:pt idx="86">
                  <c:v>14.25</c:v>
                </c:pt>
                <c:pt idx="87">
                  <c:v>13.100000000000001</c:v>
                </c:pt>
                <c:pt idx="88">
                  <c:v>12.05</c:v>
                </c:pt>
                <c:pt idx="89">
                  <c:v>11.1</c:v>
                </c:pt>
                <c:pt idx="90">
                  <c:v>10.200000000000001</c:v>
                </c:pt>
                <c:pt idx="91">
                  <c:v>9.4</c:v>
                </c:pt>
                <c:pt idx="92">
                  <c:v>8.65</c:v>
                </c:pt>
                <c:pt idx="93">
                  <c:v>7.95</c:v>
                </c:pt>
                <c:pt idx="94">
                  <c:v>7.3</c:v>
                </c:pt>
                <c:pt idx="95">
                  <c:v>6.75</c:v>
                </c:pt>
                <c:pt idx="96">
                  <c:v>6.2</c:v>
                </c:pt>
                <c:pt idx="97">
                  <c:v>5.7</c:v>
                </c:pt>
                <c:pt idx="98">
                  <c:v>5.25</c:v>
                </c:pt>
                <c:pt idx="99">
                  <c:v>4.8500000000000005</c:v>
                </c:pt>
                <c:pt idx="100">
                  <c:v>4.45</c:v>
                </c:pt>
                <c:pt idx="101">
                  <c:v>4.1000000000000005</c:v>
                </c:pt>
                <c:pt idx="102">
                  <c:v>3.75</c:v>
                </c:pt>
                <c:pt idx="103">
                  <c:v>3.4499999999999997</c:v>
                </c:pt>
                <c:pt idx="104">
                  <c:v>3.2</c:v>
                </c:pt>
                <c:pt idx="105">
                  <c:v>2.9499999999999997</c:v>
                </c:pt>
                <c:pt idx="106">
                  <c:v>2.7</c:v>
                </c:pt>
                <c:pt idx="107">
                  <c:v>2.5</c:v>
                </c:pt>
                <c:pt idx="108">
                  <c:v>2.2999999999999998</c:v>
                </c:pt>
                <c:pt idx="109">
                  <c:v>2.1</c:v>
                </c:pt>
                <c:pt idx="110">
                  <c:v>1.95</c:v>
                </c:pt>
                <c:pt idx="111">
                  <c:v>1.8</c:v>
                </c:pt>
              </c:numCache>
            </c:numRef>
          </c:xVal>
          <c:yVal>
            <c:numRef>
              <c:f>Summary!$M$12:$M$123</c:f>
              <c:numCache>
                <c:formatCode>General</c:formatCode>
                <c:ptCount val="112"/>
                <c:pt idx="0">
                  <c:v>99.928596418609189</c:v>
                </c:pt>
                <c:pt idx="1">
                  <c:v>99.892894627913776</c:v>
                </c:pt>
                <c:pt idx="2">
                  <c:v>99.892894627913776</c:v>
                </c:pt>
                <c:pt idx="3">
                  <c:v>99.892894627913776</c:v>
                </c:pt>
                <c:pt idx="4">
                  <c:v>99.857192837218363</c:v>
                </c:pt>
                <c:pt idx="5">
                  <c:v>99.857192837218363</c:v>
                </c:pt>
                <c:pt idx="6">
                  <c:v>99.857192837218363</c:v>
                </c:pt>
                <c:pt idx="7">
                  <c:v>99.821491046522965</c:v>
                </c:pt>
                <c:pt idx="8">
                  <c:v>99.821491046522965</c:v>
                </c:pt>
                <c:pt idx="9">
                  <c:v>99.785789255827552</c:v>
                </c:pt>
                <c:pt idx="10">
                  <c:v>99.75008746513214</c:v>
                </c:pt>
                <c:pt idx="11">
                  <c:v>99.714385674436741</c:v>
                </c:pt>
                <c:pt idx="12">
                  <c:v>99.714385674436741</c:v>
                </c:pt>
                <c:pt idx="13">
                  <c:v>99.678683883741328</c:v>
                </c:pt>
                <c:pt idx="14">
                  <c:v>99.678683883741328</c:v>
                </c:pt>
                <c:pt idx="15">
                  <c:v>99.642982093045916</c:v>
                </c:pt>
                <c:pt idx="16">
                  <c:v>99.607280302350517</c:v>
                </c:pt>
                <c:pt idx="17">
                  <c:v>99.571578511655105</c:v>
                </c:pt>
                <c:pt idx="18">
                  <c:v>99.571578511655105</c:v>
                </c:pt>
                <c:pt idx="19">
                  <c:v>99.535876720959692</c:v>
                </c:pt>
                <c:pt idx="20">
                  <c:v>99.500174930264279</c:v>
                </c:pt>
                <c:pt idx="21">
                  <c:v>99.464473139568881</c:v>
                </c:pt>
                <c:pt idx="22">
                  <c:v>99.428771348873468</c:v>
                </c:pt>
                <c:pt idx="23">
                  <c:v>99.393069558178055</c:v>
                </c:pt>
                <c:pt idx="24">
                  <c:v>99.321665976787244</c:v>
                </c:pt>
                <c:pt idx="25">
                  <c:v>99.321665976787244</c:v>
                </c:pt>
                <c:pt idx="26">
                  <c:v>99.321665976787244</c:v>
                </c:pt>
                <c:pt idx="27">
                  <c:v>99.321665976787244</c:v>
                </c:pt>
                <c:pt idx="28">
                  <c:v>99.321665976787244</c:v>
                </c:pt>
                <c:pt idx="29">
                  <c:v>99.285964186091832</c:v>
                </c:pt>
                <c:pt idx="30">
                  <c:v>99.285964186091832</c:v>
                </c:pt>
                <c:pt idx="31">
                  <c:v>99.21456060470102</c:v>
                </c:pt>
                <c:pt idx="32">
                  <c:v>99.143157023310209</c:v>
                </c:pt>
                <c:pt idx="33">
                  <c:v>99.036051651223985</c:v>
                </c:pt>
                <c:pt idx="34">
                  <c:v>98.928946279137762</c:v>
                </c:pt>
                <c:pt idx="35">
                  <c:v>98.821840907051538</c:v>
                </c:pt>
                <c:pt idx="36">
                  <c:v>98.643331953574489</c:v>
                </c:pt>
                <c:pt idx="37">
                  <c:v>98.250612255925006</c:v>
                </c:pt>
                <c:pt idx="38">
                  <c:v>93.8592920003898</c:v>
                </c:pt>
                <c:pt idx="39">
                  <c:v>82.434718977859205</c:v>
                </c:pt>
                <c:pt idx="40">
                  <c:v>76.294010978249005</c:v>
                </c:pt>
                <c:pt idx="41">
                  <c:v>70.724531629765337</c:v>
                </c:pt>
                <c:pt idx="42">
                  <c:v>66.833036443965852</c:v>
                </c:pt>
                <c:pt idx="43">
                  <c:v>63.155752002338815</c:v>
                </c:pt>
                <c:pt idx="44">
                  <c:v>60.085398002533722</c:v>
                </c:pt>
                <c:pt idx="45">
                  <c:v>57.443465491073511</c:v>
                </c:pt>
                <c:pt idx="46">
                  <c:v>54.872936561004124</c:v>
                </c:pt>
                <c:pt idx="47">
                  <c:v>52.588021956498018</c:v>
                </c:pt>
                <c:pt idx="48">
                  <c:v>50.374510933382702</c:v>
                </c:pt>
                <c:pt idx="49">
                  <c:v>48.410912445135267</c:v>
                </c:pt>
                <c:pt idx="50">
                  <c:v>46.590121119669448</c:v>
                </c:pt>
                <c:pt idx="51">
                  <c:v>44.840733375594453</c:v>
                </c:pt>
                <c:pt idx="52">
                  <c:v>43.162749212910271</c:v>
                </c:pt>
                <c:pt idx="53">
                  <c:v>41.5204668409215</c:v>
                </c:pt>
                <c:pt idx="54">
                  <c:v>39.949588050323548</c:v>
                </c:pt>
                <c:pt idx="55">
                  <c:v>38.414411050421002</c:v>
                </c:pt>
                <c:pt idx="56">
                  <c:v>36.843532259823043</c:v>
                </c:pt>
                <c:pt idx="57">
                  <c:v>35.308355259920489</c:v>
                </c:pt>
                <c:pt idx="58">
                  <c:v>33.844581841408754</c:v>
                </c:pt>
                <c:pt idx="59">
                  <c:v>32.487913794983257</c:v>
                </c:pt>
                <c:pt idx="60">
                  <c:v>31.166947539253158</c:v>
                </c:pt>
                <c:pt idx="61">
                  <c:v>29.953086655609283</c:v>
                </c:pt>
                <c:pt idx="62">
                  <c:v>28.846331144051632</c:v>
                </c:pt>
                <c:pt idx="63">
                  <c:v>27.846681004580205</c:v>
                </c:pt>
                <c:pt idx="64">
                  <c:v>26.811329074413365</c:v>
                </c:pt>
                <c:pt idx="65">
                  <c:v>25.84738072563735</c:v>
                </c:pt>
                <c:pt idx="66">
                  <c:v>24.954835958252147</c:v>
                </c:pt>
                <c:pt idx="67">
                  <c:v>24.133694772257741</c:v>
                </c:pt>
                <c:pt idx="68">
                  <c:v>23.27685179556795</c:v>
                </c:pt>
                <c:pt idx="69">
                  <c:v>22.384307028182747</c:v>
                </c:pt>
                <c:pt idx="70">
                  <c:v>21.527464051492956</c:v>
                </c:pt>
                <c:pt idx="71">
                  <c:v>20.670621074803151</c:v>
                </c:pt>
                <c:pt idx="72">
                  <c:v>19.992287051590395</c:v>
                </c:pt>
                <c:pt idx="73">
                  <c:v>19.278251237682227</c:v>
                </c:pt>
                <c:pt idx="74">
                  <c:v>18.742724377251093</c:v>
                </c:pt>
                <c:pt idx="75">
                  <c:v>18.242899307515387</c:v>
                </c:pt>
                <c:pt idx="76">
                  <c:v>17.671670656388855</c:v>
                </c:pt>
                <c:pt idx="77">
                  <c:v>17.207547377348547</c:v>
                </c:pt>
                <c:pt idx="78">
                  <c:v>16.707722307612855</c:v>
                </c:pt>
                <c:pt idx="79">
                  <c:v>16.243599028572532</c:v>
                </c:pt>
                <c:pt idx="80">
                  <c:v>15.779475749532224</c:v>
                </c:pt>
                <c:pt idx="81">
                  <c:v>15.315352470491931</c:v>
                </c:pt>
                <c:pt idx="82">
                  <c:v>14.815527400756224</c:v>
                </c:pt>
                <c:pt idx="83">
                  <c:v>14.351404121715888</c:v>
                </c:pt>
                <c:pt idx="84">
                  <c:v>13.887280842675594</c:v>
                </c:pt>
                <c:pt idx="85">
                  <c:v>13.458859354330713</c:v>
                </c:pt>
                <c:pt idx="86">
                  <c:v>13.101841447376628</c:v>
                </c:pt>
                <c:pt idx="87">
                  <c:v>12.780525331117957</c:v>
                </c:pt>
                <c:pt idx="88">
                  <c:v>12.459209214859271</c:v>
                </c:pt>
                <c:pt idx="89">
                  <c:v>12.209296679991411</c:v>
                </c:pt>
                <c:pt idx="90">
                  <c:v>11.995085935818963</c:v>
                </c:pt>
                <c:pt idx="91">
                  <c:v>11.745173400951103</c:v>
                </c:pt>
                <c:pt idx="92">
                  <c:v>11.566664447474068</c:v>
                </c:pt>
                <c:pt idx="93">
                  <c:v>11.388155493997019</c:v>
                </c:pt>
                <c:pt idx="94">
                  <c:v>11.245348331215382</c:v>
                </c:pt>
                <c:pt idx="95">
                  <c:v>11.066839377738347</c:v>
                </c:pt>
                <c:pt idx="96">
                  <c:v>10.852628633565899</c:v>
                </c:pt>
                <c:pt idx="97">
                  <c:v>10.674119680088879</c:v>
                </c:pt>
                <c:pt idx="98">
                  <c:v>10.495610726611844</c:v>
                </c:pt>
                <c:pt idx="99">
                  <c:v>10.352803563830193</c:v>
                </c:pt>
                <c:pt idx="100">
                  <c:v>10.209996401048556</c:v>
                </c:pt>
                <c:pt idx="101">
                  <c:v>10.102891028962318</c:v>
                </c:pt>
                <c:pt idx="102">
                  <c:v>9.9600838661806819</c:v>
                </c:pt>
                <c:pt idx="103">
                  <c:v>9.8529784940944865</c:v>
                </c:pt>
                <c:pt idx="104">
                  <c:v>9.74587312200822</c:v>
                </c:pt>
                <c:pt idx="105">
                  <c:v>9.6744695406174088</c:v>
                </c:pt>
                <c:pt idx="106">
                  <c:v>9.567364168531185</c:v>
                </c:pt>
                <c:pt idx="107">
                  <c:v>9.4959605871403738</c:v>
                </c:pt>
                <c:pt idx="108">
                  <c:v>9.4245570057495627</c:v>
                </c:pt>
                <c:pt idx="109">
                  <c:v>9.3531534243587515</c:v>
                </c:pt>
                <c:pt idx="110">
                  <c:v>9.317451633663353</c:v>
                </c:pt>
                <c:pt idx="111">
                  <c:v>9.317451633663353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7655808"/>
        <c:axId val="137678848"/>
      </c:scatterChart>
      <c:valAx>
        <c:axId val="137655808"/>
        <c:scaling>
          <c:logBase val="10"/>
          <c:orientation val="minMax"/>
          <c:max val="10000"/>
        </c:scaling>
        <c:delete val="0"/>
        <c:axPos val="b"/>
        <c:minorGridlines>
          <c:spPr>
            <a:ln>
              <a:solidFill>
                <a:schemeClr val="bg1">
                  <a:lumMod val="85000"/>
                </a:schemeClr>
              </a:solidFill>
              <a:prstDash val="dash"/>
            </a:ln>
          </c:spPr>
        </c:minorGridlines>
        <c:title>
          <c:tx>
            <c:rich>
              <a:bodyPr/>
              <a:lstStyle/>
              <a:p>
                <a:pPr>
                  <a:defRPr sz="1600"/>
                </a:pPr>
                <a:r>
                  <a:rPr lang="en-US" sz="1600"/>
                  <a:t>Pore throat radius (nm)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137678848"/>
        <c:crosses val="autoZero"/>
        <c:crossBetween val="midCat"/>
      </c:valAx>
      <c:valAx>
        <c:axId val="137678848"/>
        <c:scaling>
          <c:orientation val="minMax"/>
          <c:max val="100"/>
          <c:min val="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600"/>
                </a:pPr>
                <a:r>
                  <a:rPr lang="en-US" sz="1600"/>
                  <a:t>Percent porosity less than</a:t>
                </a:r>
              </a:p>
              <a:p>
                <a:pPr>
                  <a:defRPr sz="1600"/>
                </a:pPr>
                <a:r>
                  <a:rPr lang="en-US" sz="1600"/>
                  <a:t>Cumulative</a:t>
                </a:r>
                <a:r>
                  <a:rPr lang="en-US" sz="1600" baseline="0"/>
                  <a:t> Porosity Distribution?</a:t>
                </a:r>
                <a:endParaRPr lang="en-US" sz="1600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137655808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77694747673586195"/>
          <c:y val="0.24678103708539001"/>
          <c:w val="0.154431818181818"/>
          <c:h val="0.38726694137326101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Nankai resed 50</a:t>
            </a:r>
          </a:p>
        </c:rich>
      </c:tx>
      <c:layout>
        <c:manualLayout>
          <c:xMode val="edge"/>
          <c:yMode val="edge"/>
          <c:x val="0.44569807364157799"/>
          <c:y val="2.86456984004541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9379352734873"/>
          <c:y val="0.15885396467340501"/>
          <c:w val="0.79125501667490195"/>
          <c:h val="0.68489496244435299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9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Nankai_Resed_50!$M$15:$M$133</c:f>
              <c:numCache>
                <c:formatCode>General</c:formatCode>
                <c:ptCount val="119"/>
                <c:pt idx="0">
                  <c:v>21638</c:v>
                </c:pt>
                <c:pt idx="1">
                  <c:v>20542</c:v>
                </c:pt>
                <c:pt idx="2">
                  <c:v>19431.2</c:v>
                </c:pt>
                <c:pt idx="3">
                  <c:v>18262.849999999999</c:v>
                </c:pt>
                <c:pt idx="4">
                  <c:v>17088.899999999998</c:v>
                </c:pt>
                <c:pt idx="5">
                  <c:v>16433.25</c:v>
                </c:pt>
                <c:pt idx="6">
                  <c:v>15820.9</c:v>
                </c:pt>
                <c:pt idx="7">
                  <c:v>15146.75</c:v>
                </c:pt>
                <c:pt idx="8">
                  <c:v>14533</c:v>
                </c:pt>
                <c:pt idx="9">
                  <c:v>14052.9</c:v>
                </c:pt>
                <c:pt idx="10">
                  <c:v>13606.15</c:v>
                </c:pt>
                <c:pt idx="11">
                  <c:v>13020.099999999999</c:v>
                </c:pt>
                <c:pt idx="12">
                  <c:v>12487.550000000001</c:v>
                </c:pt>
                <c:pt idx="13">
                  <c:v>11745.150000000001</c:v>
                </c:pt>
                <c:pt idx="14">
                  <c:v>11097.35</c:v>
                </c:pt>
                <c:pt idx="15">
                  <c:v>10214.549999999999</c:v>
                </c:pt>
                <c:pt idx="16">
                  <c:v>9397.4499999999989</c:v>
                </c:pt>
                <c:pt idx="17">
                  <c:v>8646.15</c:v>
                </c:pt>
                <c:pt idx="18">
                  <c:v>7956.1</c:v>
                </c:pt>
                <c:pt idx="19">
                  <c:v>7318.4500000000007</c:v>
                </c:pt>
                <c:pt idx="20">
                  <c:v>6734.8</c:v>
                </c:pt>
                <c:pt idx="21">
                  <c:v>6195.75</c:v>
                </c:pt>
                <c:pt idx="22">
                  <c:v>5700.9</c:v>
                </c:pt>
                <c:pt idx="23">
                  <c:v>5245.8499999999995</c:v>
                </c:pt>
                <c:pt idx="24">
                  <c:v>4826.25</c:v>
                </c:pt>
                <c:pt idx="25">
                  <c:v>4440.8</c:v>
                </c:pt>
                <c:pt idx="26">
                  <c:v>4086.0000000000005</c:v>
                </c:pt>
                <c:pt idx="27">
                  <c:v>3680.9500000000003</c:v>
                </c:pt>
                <c:pt idx="28">
                  <c:v>3358.8</c:v>
                </c:pt>
                <c:pt idx="29">
                  <c:v>3066.95</c:v>
                </c:pt>
                <c:pt idx="30">
                  <c:v>2800.8</c:v>
                </c:pt>
                <c:pt idx="31">
                  <c:v>2565.25</c:v>
                </c:pt>
                <c:pt idx="32">
                  <c:v>2415.15</c:v>
                </c:pt>
                <c:pt idx="33">
                  <c:v>2174.6</c:v>
                </c:pt>
                <c:pt idx="34">
                  <c:v>1974.85</c:v>
                </c:pt>
                <c:pt idx="35">
                  <c:v>1828.8500000000001</c:v>
                </c:pt>
                <c:pt idx="36">
                  <c:v>1682.1999999999998</c:v>
                </c:pt>
                <c:pt idx="37">
                  <c:v>1505.6499999999999</c:v>
                </c:pt>
                <c:pt idx="38">
                  <c:v>1405.5500000000002</c:v>
                </c:pt>
                <c:pt idx="39">
                  <c:v>1260.05</c:v>
                </c:pt>
                <c:pt idx="40">
                  <c:v>1173.6500000000001</c:v>
                </c:pt>
                <c:pt idx="41">
                  <c:v>1093.5</c:v>
                </c:pt>
                <c:pt idx="42">
                  <c:v>996.95</c:v>
                </c:pt>
                <c:pt idx="43">
                  <c:v>916.2</c:v>
                </c:pt>
                <c:pt idx="44">
                  <c:v>850.1</c:v>
                </c:pt>
                <c:pt idx="45">
                  <c:v>781.80000000000007</c:v>
                </c:pt>
                <c:pt idx="46">
                  <c:v>712.5</c:v>
                </c:pt>
                <c:pt idx="47">
                  <c:v>654.95000000000005</c:v>
                </c:pt>
                <c:pt idx="48">
                  <c:v>610.65</c:v>
                </c:pt>
                <c:pt idx="49">
                  <c:v>559.69999999999993</c:v>
                </c:pt>
                <c:pt idx="50">
                  <c:v>512</c:v>
                </c:pt>
                <c:pt idx="51">
                  <c:v>474.95</c:v>
                </c:pt>
                <c:pt idx="52">
                  <c:v>433.40000000000003</c:v>
                </c:pt>
                <c:pt idx="53">
                  <c:v>398.4</c:v>
                </c:pt>
                <c:pt idx="54">
                  <c:v>368.9</c:v>
                </c:pt>
                <c:pt idx="55">
                  <c:v>339.6</c:v>
                </c:pt>
                <c:pt idx="56">
                  <c:v>311.5</c:v>
                </c:pt>
                <c:pt idx="57">
                  <c:v>286.34999999999997</c:v>
                </c:pt>
                <c:pt idx="58">
                  <c:v>263</c:v>
                </c:pt>
                <c:pt idx="59">
                  <c:v>241.45</c:v>
                </c:pt>
                <c:pt idx="60">
                  <c:v>222.6</c:v>
                </c:pt>
                <c:pt idx="61">
                  <c:v>204.8</c:v>
                </c:pt>
                <c:pt idx="62">
                  <c:v>188.75</c:v>
                </c:pt>
                <c:pt idx="63">
                  <c:v>172.9</c:v>
                </c:pt>
                <c:pt idx="64">
                  <c:v>159.89999999999998</c:v>
                </c:pt>
                <c:pt idx="65">
                  <c:v>146.6</c:v>
                </c:pt>
                <c:pt idx="66">
                  <c:v>135.19999999999999</c:v>
                </c:pt>
                <c:pt idx="67">
                  <c:v>124.2</c:v>
                </c:pt>
                <c:pt idx="68">
                  <c:v>114.3</c:v>
                </c:pt>
                <c:pt idx="69">
                  <c:v>105.1</c:v>
                </c:pt>
                <c:pt idx="70">
                  <c:v>96.699999999999989</c:v>
                </c:pt>
                <c:pt idx="71">
                  <c:v>89.05</c:v>
                </c:pt>
                <c:pt idx="72">
                  <c:v>81.8</c:v>
                </c:pt>
                <c:pt idx="73">
                  <c:v>75.349999999999994</c:v>
                </c:pt>
                <c:pt idx="74">
                  <c:v>69.3</c:v>
                </c:pt>
                <c:pt idx="75">
                  <c:v>63.70000000000001</c:v>
                </c:pt>
                <c:pt idx="76">
                  <c:v>58.7</c:v>
                </c:pt>
                <c:pt idx="77">
                  <c:v>54</c:v>
                </c:pt>
                <c:pt idx="78">
                  <c:v>49.7</c:v>
                </c:pt>
                <c:pt idx="79">
                  <c:v>45.699999999999996</c:v>
                </c:pt>
                <c:pt idx="80">
                  <c:v>42.05</c:v>
                </c:pt>
                <c:pt idx="81">
                  <c:v>38.65</c:v>
                </c:pt>
                <c:pt idx="82">
                  <c:v>35.549999999999997</c:v>
                </c:pt>
                <c:pt idx="83">
                  <c:v>32.75</c:v>
                </c:pt>
                <c:pt idx="84">
                  <c:v>30.099999999999998</c:v>
                </c:pt>
                <c:pt idx="85">
                  <c:v>27.7</c:v>
                </c:pt>
                <c:pt idx="86">
                  <c:v>25.5</c:v>
                </c:pt>
                <c:pt idx="87">
                  <c:v>24.049999999999997</c:v>
                </c:pt>
                <c:pt idx="88">
                  <c:v>22.05</c:v>
                </c:pt>
                <c:pt idx="89">
                  <c:v>19.849999999999998</c:v>
                </c:pt>
                <c:pt idx="90">
                  <c:v>18.3</c:v>
                </c:pt>
                <c:pt idx="91">
                  <c:v>16.850000000000001</c:v>
                </c:pt>
                <c:pt idx="92">
                  <c:v>15.5</c:v>
                </c:pt>
                <c:pt idx="93">
                  <c:v>14.25</c:v>
                </c:pt>
                <c:pt idx="94">
                  <c:v>13.100000000000001</c:v>
                </c:pt>
                <c:pt idx="95">
                  <c:v>12.05</c:v>
                </c:pt>
                <c:pt idx="96">
                  <c:v>11.1</c:v>
                </c:pt>
                <c:pt idx="97">
                  <c:v>10.200000000000001</c:v>
                </c:pt>
                <c:pt idx="98">
                  <c:v>9.4</c:v>
                </c:pt>
                <c:pt idx="99">
                  <c:v>8.65</c:v>
                </c:pt>
                <c:pt idx="100">
                  <c:v>7.95</c:v>
                </c:pt>
                <c:pt idx="101">
                  <c:v>7.3</c:v>
                </c:pt>
                <c:pt idx="102">
                  <c:v>6.75</c:v>
                </c:pt>
                <c:pt idx="103">
                  <c:v>6.2</c:v>
                </c:pt>
                <c:pt idx="104">
                  <c:v>5.7</c:v>
                </c:pt>
                <c:pt idx="105">
                  <c:v>5.25</c:v>
                </c:pt>
                <c:pt idx="106">
                  <c:v>4.8500000000000005</c:v>
                </c:pt>
                <c:pt idx="107">
                  <c:v>4.45</c:v>
                </c:pt>
                <c:pt idx="108">
                  <c:v>4.1000000000000005</c:v>
                </c:pt>
                <c:pt idx="109">
                  <c:v>3.75</c:v>
                </c:pt>
                <c:pt idx="110">
                  <c:v>3.4499999999999997</c:v>
                </c:pt>
                <c:pt idx="111">
                  <c:v>3.2</c:v>
                </c:pt>
                <c:pt idx="112">
                  <c:v>2.9499999999999997</c:v>
                </c:pt>
                <c:pt idx="113">
                  <c:v>2.7</c:v>
                </c:pt>
                <c:pt idx="114">
                  <c:v>2.5</c:v>
                </c:pt>
                <c:pt idx="115">
                  <c:v>2.2999999999999998</c:v>
                </c:pt>
                <c:pt idx="116">
                  <c:v>2.1</c:v>
                </c:pt>
                <c:pt idx="117">
                  <c:v>1.95</c:v>
                </c:pt>
                <c:pt idx="118">
                  <c:v>1.8</c:v>
                </c:pt>
              </c:numCache>
            </c:numRef>
          </c:xVal>
          <c:yVal>
            <c:numRef>
              <c:f>Nankai_Resed_50!$N$15:$N$133</c:f>
              <c:numCache>
                <c:formatCode>General</c:formatCode>
                <c:ptCount val="119"/>
                <c:pt idx="0">
                  <c:v>0.32601491300745655</c:v>
                </c:pt>
                <c:pt idx="1">
                  <c:v>0.32601491300745655</c:v>
                </c:pt>
                <c:pt idx="2">
                  <c:v>0.32585226124411104</c:v>
                </c:pt>
                <c:pt idx="3">
                  <c:v>0.32585226124411104</c:v>
                </c:pt>
                <c:pt idx="4">
                  <c:v>0.32585226124411104</c:v>
                </c:pt>
                <c:pt idx="5">
                  <c:v>0.32585226124411104</c:v>
                </c:pt>
                <c:pt idx="6">
                  <c:v>0.32568960948076547</c:v>
                </c:pt>
                <c:pt idx="7">
                  <c:v>0.32552695771741996</c:v>
                </c:pt>
                <c:pt idx="8">
                  <c:v>0.32552695771741996</c:v>
                </c:pt>
                <c:pt idx="9">
                  <c:v>0.32552695771741996</c:v>
                </c:pt>
                <c:pt idx="10">
                  <c:v>0.3253643059540744</c:v>
                </c:pt>
                <c:pt idx="11">
                  <c:v>0.3253643059540744</c:v>
                </c:pt>
                <c:pt idx="12">
                  <c:v>0.3253643059540744</c:v>
                </c:pt>
                <c:pt idx="13">
                  <c:v>0.3253643059540744</c:v>
                </c:pt>
                <c:pt idx="14">
                  <c:v>0.32520165419072888</c:v>
                </c:pt>
                <c:pt idx="15">
                  <c:v>0.32520165419072888</c:v>
                </c:pt>
                <c:pt idx="16">
                  <c:v>0.32520165419072888</c:v>
                </c:pt>
                <c:pt idx="17">
                  <c:v>0.32503900242738332</c:v>
                </c:pt>
                <c:pt idx="18">
                  <c:v>0.32503900242738332</c:v>
                </c:pt>
                <c:pt idx="19">
                  <c:v>0.32487635066403781</c:v>
                </c:pt>
                <c:pt idx="20">
                  <c:v>0.32487635066403781</c:v>
                </c:pt>
                <c:pt idx="21">
                  <c:v>0.32471369890069224</c:v>
                </c:pt>
                <c:pt idx="22">
                  <c:v>0.32455104713734673</c:v>
                </c:pt>
                <c:pt idx="23">
                  <c:v>0.32455104713734673</c:v>
                </c:pt>
                <c:pt idx="24">
                  <c:v>0.32438839537400116</c:v>
                </c:pt>
                <c:pt idx="25">
                  <c:v>0.32438839537400116</c:v>
                </c:pt>
                <c:pt idx="26">
                  <c:v>0.32422574361065565</c:v>
                </c:pt>
                <c:pt idx="27">
                  <c:v>0.32422574361065565</c:v>
                </c:pt>
                <c:pt idx="28">
                  <c:v>0.32422574361065565</c:v>
                </c:pt>
                <c:pt idx="29">
                  <c:v>0.32422574361065565</c:v>
                </c:pt>
                <c:pt idx="30">
                  <c:v>0.32390044008396457</c:v>
                </c:pt>
                <c:pt idx="31">
                  <c:v>0.323737788320619</c:v>
                </c:pt>
                <c:pt idx="32">
                  <c:v>0.323737788320619</c:v>
                </c:pt>
                <c:pt idx="33">
                  <c:v>0.32357513655727349</c:v>
                </c:pt>
                <c:pt idx="34">
                  <c:v>0.32357513655727349</c:v>
                </c:pt>
                <c:pt idx="35">
                  <c:v>0.32357513655727349</c:v>
                </c:pt>
                <c:pt idx="36">
                  <c:v>0.32357513655727349</c:v>
                </c:pt>
                <c:pt idx="37">
                  <c:v>0.32341248479392792</c:v>
                </c:pt>
                <c:pt idx="38">
                  <c:v>0.32341248479392792</c:v>
                </c:pt>
                <c:pt idx="39">
                  <c:v>0.32308718126723684</c:v>
                </c:pt>
                <c:pt idx="40">
                  <c:v>0.32292452950389133</c:v>
                </c:pt>
                <c:pt idx="41">
                  <c:v>0.32292452950389133</c:v>
                </c:pt>
                <c:pt idx="42">
                  <c:v>0.32292452950389133</c:v>
                </c:pt>
                <c:pt idx="43">
                  <c:v>0.32292452950389133</c:v>
                </c:pt>
                <c:pt idx="44">
                  <c:v>0.32292452950389133</c:v>
                </c:pt>
                <c:pt idx="45">
                  <c:v>0.32292452950389133</c:v>
                </c:pt>
                <c:pt idx="46">
                  <c:v>0.32292452950389133</c:v>
                </c:pt>
                <c:pt idx="47">
                  <c:v>0.32292452950389133</c:v>
                </c:pt>
                <c:pt idx="48">
                  <c:v>0.32292452950389133</c:v>
                </c:pt>
                <c:pt idx="49">
                  <c:v>0.32292452950389133</c:v>
                </c:pt>
                <c:pt idx="50">
                  <c:v>0.32292452950389133</c:v>
                </c:pt>
                <c:pt idx="51">
                  <c:v>0.32292452950389133</c:v>
                </c:pt>
                <c:pt idx="52">
                  <c:v>0.32292452950389133</c:v>
                </c:pt>
                <c:pt idx="53">
                  <c:v>0.32292452950389133</c:v>
                </c:pt>
                <c:pt idx="54">
                  <c:v>0.32276187774054577</c:v>
                </c:pt>
                <c:pt idx="55">
                  <c:v>0.32259922597720025</c:v>
                </c:pt>
                <c:pt idx="56">
                  <c:v>0.32259922597720025</c:v>
                </c:pt>
                <c:pt idx="57">
                  <c:v>0.32243657421385469</c:v>
                </c:pt>
                <c:pt idx="58">
                  <c:v>0.32227392245050918</c:v>
                </c:pt>
                <c:pt idx="59">
                  <c:v>0.32211127068716361</c:v>
                </c:pt>
                <c:pt idx="60">
                  <c:v>0.32178596716047253</c:v>
                </c:pt>
                <c:pt idx="61">
                  <c:v>0.32129801187043594</c:v>
                </c:pt>
                <c:pt idx="62">
                  <c:v>0.32081005658039929</c:v>
                </c:pt>
                <c:pt idx="63">
                  <c:v>0.32015944952701714</c:v>
                </c:pt>
                <c:pt idx="64">
                  <c:v>0.31950884247363498</c:v>
                </c:pt>
                <c:pt idx="65">
                  <c:v>0.31869558365690731</c:v>
                </c:pt>
                <c:pt idx="66">
                  <c:v>0.31771967307683407</c:v>
                </c:pt>
                <c:pt idx="67">
                  <c:v>0.31430398604657778</c:v>
                </c:pt>
                <c:pt idx="68">
                  <c:v>0.30633404964264638</c:v>
                </c:pt>
                <c:pt idx="69">
                  <c:v>0.28372545453761649</c:v>
                </c:pt>
                <c:pt idx="70">
                  <c:v>0.25086979834181772</c:v>
                </c:pt>
                <c:pt idx="71">
                  <c:v>0.21541171393249026</c:v>
                </c:pt>
                <c:pt idx="72">
                  <c:v>0.19556819880433457</c:v>
                </c:pt>
                <c:pt idx="73">
                  <c:v>0.17735120130963425</c:v>
                </c:pt>
                <c:pt idx="74">
                  <c:v>0.16352580142526346</c:v>
                </c:pt>
                <c:pt idx="75">
                  <c:v>0.15083896388431142</c:v>
                </c:pt>
                <c:pt idx="76">
                  <c:v>0.13929068868677819</c:v>
                </c:pt>
                <c:pt idx="77">
                  <c:v>0.12904362759600926</c:v>
                </c:pt>
                <c:pt idx="78">
                  <c:v>0.1194471735586225</c:v>
                </c:pt>
                <c:pt idx="79">
                  <c:v>0.11033867481127232</c:v>
                </c:pt>
                <c:pt idx="80">
                  <c:v>0.10106752430057661</c:v>
                </c:pt>
                <c:pt idx="81">
                  <c:v>9.3422891423336291E-2</c:v>
                </c:pt>
                <c:pt idx="82">
                  <c:v>8.6266213836132588E-2</c:v>
                </c:pt>
                <c:pt idx="83">
                  <c:v>7.9922795065656638E-2</c:v>
                </c:pt>
                <c:pt idx="84">
                  <c:v>7.4392635111908301E-2</c:v>
                </c:pt>
                <c:pt idx="85">
                  <c:v>6.8699823394814508E-2</c:v>
                </c:pt>
                <c:pt idx="86">
                  <c:v>6.3982922257793895E-2</c:v>
                </c:pt>
                <c:pt idx="87">
                  <c:v>5.9428672884118794E-2</c:v>
                </c:pt>
                <c:pt idx="88">
                  <c:v>5.5199727037134827E-2</c:v>
                </c:pt>
                <c:pt idx="89">
                  <c:v>5.1133432953496372E-2</c:v>
                </c:pt>
                <c:pt idx="90">
                  <c:v>4.7392442396548939E-2</c:v>
                </c:pt>
                <c:pt idx="91">
                  <c:v>4.381410360294713E-2</c:v>
                </c:pt>
                <c:pt idx="92">
                  <c:v>4.0886371862727422E-2</c:v>
                </c:pt>
                <c:pt idx="93">
                  <c:v>3.8121291885853226E-2</c:v>
                </c:pt>
                <c:pt idx="94">
                  <c:v>3.5518863672324597E-2</c:v>
                </c:pt>
                <c:pt idx="95">
                  <c:v>3.307908722214159E-2</c:v>
                </c:pt>
                <c:pt idx="96">
                  <c:v>3.0476659008612961E-2</c:v>
                </c:pt>
                <c:pt idx="97">
                  <c:v>2.7874230795084387E-2</c:v>
                </c:pt>
                <c:pt idx="98">
                  <c:v>2.5434454344901269E-2</c:v>
                </c:pt>
                <c:pt idx="99">
                  <c:v>2.3319981421409286E-2</c:v>
                </c:pt>
                <c:pt idx="100">
                  <c:v>2.1205508497917303E-2</c:v>
                </c:pt>
                <c:pt idx="101">
                  <c:v>1.9091035574425319E-2</c:v>
                </c:pt>
                <c:pt idx="102">
                  <c:v>1.7139214414278792E-2</c:v>
                </c:pt>
                <c:pt idx="103">
                  <c:v>1.5350045017477887E-2</c:v>
                </c:pt>
                <c:pt idx="104">
                  <c:v>1.3398223857331415E-2</c:v>
                </c:pt>
                <c:pt idx="105">
                  <c:v>1.160905446053051E-2</c:v>
                </c:pt>
                <c:pt idx="106">
                  <c:v>9.8198850637296609E-3</c:v>
                </c:pt>
                <c:pt idx="107">
                  <c:v>8.1933674302742121E-3</c:v>
                </c:pt>
                <c:pt idx="108">
                  <c:v>6.7295015601643859E-3</c:v>
                </c:pt>
                <c:pt idx="109">
                  <c:v>5.1029839267089927E-3</c:v>
                </c:pt>
                <c:pt idx="110">
                  <c:v>3.8017698199446781E-3</c:v>
                </c:pt>
                <c:pt idx="111">
                  <c:v>2.6632074765259306E-3</c:v>
                </c:pt>
                <c:pt idx="112">
                  <c:v>1.5246451331070721E-3</c:v>
                </c:pt>
                <c:pt idx="113">
                  <c:v>3.8608278968832455E-4</c:v>
                </c:pt>
                <c:pt idx="114">
                  <c:v>-5.898277903849114E-4</c:v>
                </c:pt>
                <c:pt idx="115">
                  <c:v>-1.5657383704580918E-3</c:v>
                </c:pt>
                <c:pt idx="116">
                  <c:v>-2.3789971871858162E-3</c:v>
                </c:pt>
                <c:pt idx="117">
                  <c:v>-3.3549077672591632E-3</c:v>
                </c:pt>
                <c:pt idx="118">
                  <c:v>-4.3308183473322326E-3</c:v>
                </c:pt>
              </c:numCache>
            </c:numRef>
          </c:yVal>
          <c:smooth val="0"/>
        </c:ser>
        <c:ser>
          <c:idx val="1"/>
          <c:order val="1"/>
          <c:spPr>
            <a:ln w="28575">
              <a:noFill/>
            </a:ln>
          </c:spPr>
          <c:marker>
            <c:symbol val="square"/>
            <c:size val="5"/>
            <c:spPr>
              <a:solidFill>
                <a:srgbClr val="F20884"/>
              </a:solidFill>
              <a:ln>
                <a:solidFill>
                  <a:srgbClr val="993366"/>
                </a:solidFill>
                <a:prstDash val="solid"/>
              </a:ln>
            </c:spPr>
          </c:marker>
          <c:xVal>
            <c:numRef>
              <c:f>Nankai_Resed_50!$M$15:$M$133</c:f>
              <c:numCache>
                <c:formatCode>General</c:formatCode>
                <c:ptCount val="119"/>
                <c:pt idx="0">
                  <c:v>21638</c:v>
                </c:pt>
                <c:pt idx="1">
                  <c:v>20542</c:v>
                </c:pt>
                <c:pt idx="2">
                  <c:v>19431.2</c:v>
                </c:pt>
                <c:pt idx="3">
                  <c:v>18262.849999999999</c:v>
                </c:pt>
                <c:pt idx="4">
                  <c:v>17088.899999999998</c:v>
                </c:pt>
                <c:pt idx="5">
                  <c:v>16433.25</c:v>
                </c:pt>
                <c:pt idx="6">
                  <c:v>15820.9</c:v>
                </c:pt>
                <c:pt idx="7">
                  <c:v>15146.75</c:v>
                </c:pt>
                <c:pt idx="8">
                  <c:v>14533</c:v>
                </c:pt>
                <c:pt idx="9">
                  <c:v>14052.9</c:v>
                </c:pt>
                <c:pt idx="10">
                  <c:v>13606.15</c:v>
                </c:pt>
                <c:pt idx="11">
                  <c:v>13020.099999999999</c:v>
                </c:pt>
                <c:pt idx="12">
                  <c:v>12487.550000000001</c:v>
                </c:pt>
                <c:pt idx="13">
                  <c:v>11745.150000000001</c:v>
                </c:pt>
                <c:pt idx="14">
                  <c:v>11097.35</c:v>
                </c:pt>
                <c:pt idx="15">
                  <c:v>10214.549999999999</c:v>
                </c:pt>
                <c:pt idx="16">
                  <c:v>9397.4499999999989</c:v>
                </c:pt>
                <c:pt idx="17">
                  <c:v>8646.15</c:v>
                </c:pt>
                <c:pt idx="18">
                  <c:v>7956.1</c:v>
                </c:pt>
                <c:pt idx="19">
                  <c:v>7318.4500000000007</c:v>
                </c:pt>
                <c:pt idx="20">
                  <c:v>6734.8</c:v>
                </c:pt>
                <c:pt idx="21">
                  <c:v>6195.75</c:v>
                </c:pt>
                <c:pt idx="22">
                  <c:v>5700.9</c:v>
                </c:pt>
                <c:pt idx="23">
                  <c:v>5245.8499999999995</c:v>
                </c:pt>
                <c:pt idx="24">
                  <c:v>4826.25</c:v>
                </c:pt>
                <c:pt idx="25">
                  <c:v>4440.8</c:v>
                </c:pt>
                <c:pt idx="26">
                  <c:v>4086.0000000000005</c:v>
                </c:pt>
                <c:pt idx="27">
                  <c:v>3680.9500000000003</c:v>
                </c:pt>
                <c:pt idx="28">
                  <c:v>3358.8</c:v>
                </c:pt>
                <c:pt idx="29">
                  <c:v>3066.95</c:v>
                </c:pt>
                <c:pt idx="30">
                  <c:v>2800.8</c:v>
                </c:pt>
                <c:pt idx="31">
                  <c:v>2565.25</c:v>
                </c:pt>
                <c:pt idx="32">
                  <c:v>2415.15</c:v>
                </c:pt>
                <c:pt idx="33">
                  <c:v>2174.6</c:v>
                </c:pt>
                <c:pt idx="34">
                  <c:v>1974.85</c:v>
                </c:pt>
                <c:pt idx="35">
                  <c:v>1828.8500000000001</c:v>
                </c:pt>
                <c:pt idx="36">
                  <c:v>1682.1999999999998</c:v>
                </c:pt>
                <c:pt idx="37">
                  <c:v>1505.6499999999999</c:v>
                </c:pt>
                <c:pt idx="38">
                  <c:v>1405.5500000000002</c:v>
                </c:pt>
                <c:pt idx="39">
                  <c:v>1260.05</c:v>
                </c:pt>
                <c:pt idx="40">
                  <c:v>1173.6500000000001</c:v>
                </c:pt>
                <c:pt idx="41">
                  <c:v>1093.5</c:v>
                </c:pt>
                <c:pt idx="42">
                  <c:v>996.95</c:v>
                </c:pt>
                <c:pt idx="43">
                  <c:v>916.2</c:v>
                </c:pt>
                <c:pt idx="44">
                  <c:v>850.1</c:v>
                </c:pt>
                <c:pt idx="45">
                  <c:v>781.80000000000007</c:v>
                </c:pt>
                <c:pt idx="46">
                  <c:v>712.5</c:v>
                </c:pt>
                <c:pt idx="47">
                  <c:v>654.95000000000005</c:v>
                </c:pt>
                <c:pt idx="48">
                  <c:v>610.65</c:v>
                </c:pt>
                <c:pt idx="49">
                  <c:v>559.69999999999993</c:v>
                </c:pt>
                <c:pt idx="50">
                  <c:v>512</c:v>
                </c:pt>
                <c:pt idx="51">
                  <c:v>474.95</c:v>
                </c:pt>
                <c:pt idx="52">
                  <c:v>433.40000000000003</c:v>
                </c:pt>
                <c:pt idx="53">
                  <c:v>398.4</c:v>
                </c:pt>
                <c:pt idx="54">
                  <c:v>368.9</c:v>
                </c:pt>
                <c:pt idx="55">
                  <c:v>339.6</c:v>
                </c:pt>
                <c:pt idx="56">
                  <c:v>311.5</c:v>
                </c:pt>
                <c:pt idx="57">
                  <c:v>286.34999999999997</c:v>
                </c:pt>
                <c:pt idx="58">
                  <c:v>263</c:v>
                </c:pt>
                <c:pt idx="59">
                  <c:v>241.45</c:v>
                </c:pt>
                <c:pt idx="60">
                  <c:v>222.6</c:v>
                </c:pt>
                <c:pt idx="61">
                  <c:v>204.8</c:v>
                </c:pt>
                <c:pt idx="62">
                  <c:v>188.75</c:v>
                </c:pt>
                <c:pt idx="63">
                  <c:v>172.9</c:v>
                </c:pt>
                <c:pt idx="64">
                  <c:v>159.89999999999998</c:v>
                </c:pt>
                <c:pt idx="65">
                  <c:v>146.6</c:v>
                </c:pt>
                <c:pt idx="66">
                  <c:v>135.19999999999999</c:v>
                </c:pt>
                <c:pt idx="67">
                  <c:v>124.2</c:v>
                </c:pt>
                <c:pt idx="68">
                  <c:v>114.3</c:v>
                </c:pt>
                <c:pt idx="69">
                  <c:v>105.1</c:v>
                </c:pt>
                <c:pt idx="70">
                  <c:v>96.699999999999989</c:v>
                </c:pt>
                <c:pt idx="71">
                  <c:v>89.05</c:v>
                </c:pt>
                <c:pt idx="72">
                  <c:v>81.8</c:v>
                </c:pt>
                <c:pt idx="73">
                  <c:v>75.349999999999994</c:v>
                </c:pt>
                <c:pt idx="74">
                  <c:v>69.3</c:v>
                </c:pt>
                <c:pt idx="75">
                  <c:v>63.70000000000001</c:v>
                </c:pt>
                <c:pt idx="76">
                  <c:v>58.7</c:v>
                </c:pt>
                <c:pt idx="77">
                  <c:v>54</c:v>
                </c:pt>
                <c:pt idx="78">
                  <c:v>49.7</c:v>
                </c:pt>
                <c:pt idx="79">
                  <c:v>45.699999999999996</c:v>
                </c:pt>
                <c:pt idx="80">
                  <c:v>42.05</c:v>
                </c:pt>
                <c:pt idx="81">
                  <c:v>38.65</c:v>
                </c:pt>
                <c:pt idx="82">
                  <c:v>35.549999999999997</c:v>
                </c:pt>
                <c:pt idx="83">
                  <c:v>32.75</c:v>
                </c:pt>
                <c:pt idx="84">
                  <c:v>30.099999999999998</c:v>
                </c:pt>
                <c:pt idx="85">
                  <c:v>27.7</c:v>
                </c:pt>
                <c:pt idx="86">
                  <c:v>25.5</c:v>
                </c:pt>
                <c:pt idx="87">
                  <c:v>24.049999999999997</c:v>
                </c:pt>
                <c:pt idx="88">
                  <c:v>22.05</c:v>
                </c:pt>
                <c:pt idx="89">
                  <c:v>19.849999999999998</c:v>
                </c:pt>
                <c:pt idx="90">
                  <c:v>18.3</c:v>
                </c:pt>
                <c:pt idx="91">
                  <c:v>16.850000000000001</c:v>
                </c:pt>
                <c:pt idx="92">
                  <c:v>15.5</c:v>
                </c:pt>
                <c:pt idx="93">
                  <c:v>14.25</c:v>
                </c:pt>
                <c:pt idx="94">
                  <c:v>13.100000000000001</c:v>
                </c:pt>
                <c:pt idx="95">
                  <c:v>12.05</c:v>
                </c:pt>
                <c:pt idx="96">
                  <c:v>11.1</c:v>
                </c:pt>
                <c:pt idx="97">
                  <c:v>10.200000000000001</c:v>
                </c:pt>
                <c:pt idx="98">
                  <c:v>9.4</c:v>
                </c:pt>
                <c:pt idx="99">
                  <c:v>8.65</c:v>
                </c:pt>
                <c:pt idx="100">
                  <c:v>7.95</c:v>
                </c:pt>
                <c:pt idx="101">
                  <c:v>7.3</c:v>
                </c:pt>
                <c:pt idx="102">
                  <c:v>6.75</c:v>
                </c:pt>
                <c:pt idx="103">
                  <c:v>6.2</c:v>
                </c:pt>
                <c:pt idx="104">
                  <c:v>5.7</c:v>
                </c:pt>
                <c:pt idx="105">
                  <c:v>5.25</c:v>
                </c:pt>
                <c:pt idx="106">
                  <c:v>4.8500000000000005</c:v>
                </c:pt>
                <c:pt idx="107">
                  <c:v>4.45</c:v>
                </c:pt>
                <c:pt idx="108">
                  <c:v>4.1000000000000005</c:v>
                </c:pt>
                <c:pt idx="109">
                  <c:v>3.75</c:v>
                </c:pt>
                <c:pt idx="110">
                  <c:v>3.4499999999999997</c:v>
                </c:pt>
                <c:pt idx="111">
                  <c:v>3.2</c:v>
                </c:pt>
                <c:pt idx="112">
                  <c:v>2.9499999999999997</c:v>
                </c:pt>
                <c:pt idx="113">
                  <c:v>2.7</c:v>
                </c:pt>
                <c:pt idx="114">
                  <c:v>2.5</c:v>
                </c:pt>
                <c:pt idx="115">
                  <c:v>2.2999999999999998</c:v>
                </c:pt>
                <c:pt idx="116">
                  <c:v>2.1</c:v>
                </c:pt>
                <c:pt idx="117">
                  <c:v>1.95</c:v>
                </c:pt>
                <c:pt idx="118">
                  <c:v>1.8</c:v>
                </c:pt>
              </c:numCache>
            </c:numRef>
          </c:xVal>
          <c:yVal>
            <c:numRef>
              <c:f>Nankai_Resed_50!$Q$15:$Q$133</c:f>
              <c:numCache>
                <c:formatCode>General</c:formatCode>
                <c:ptCount val="119"/>
                <c:pt idx="1">
                  <c:v>0</c:v>
                </c:pt>
                <c:pt idx="2">
                  <c:v>6.7369866771914352E-3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9.8622989181774562E-3</c:v>
                </c:pt>
                <c:pt idx="7">
                  <c:v>8.6005764435555902E-3</c:v>
                </c:pt>
                <c:pt idx="8">
                  <c:v>0</c:v>
                </c:pt>
                <c:pt idx="9">
                  <c:v>0</c:v>
                </c:pt>
                <c:pt idx="10">
                  <c:v>1.1592561150566033E-2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6.6013185478060342E-3</c:v>
                </c:pt>
                <c:pt idx="15">
                  <c:v>0</c:v>
                </c:pt>
                <c:pt idx="16">
                  <c:v>0</c:v>
                </c:pt>
                <c:pt idx="17">
                  <c:v>4.4947247330747201E-3</c:v>
                </c:pt>
                <c:pt idx="18">
                  <c:v>0</c:v>
                </c:pt>
                <c:pt idx="19">
                  <c:v>4.4830961559850901E-3</c:v>
                </c:pt>
                <c:pt idx="20">
                  <c:v>0</c:v>
                </c:pt>
                <c:pt idx="21">
                  <c:v>4.4893207994643426E-3</c:v>
                </c:pt>
                <c:pt idx="22">
                  <c:v>4.4992996542617993E-3</c:v>
                </c:pt>
                <c:pt idx="23">
                  <c:v>0</c:v>
                </c:pt>
                <c:pt idx="24">
                  <c:v>4.4923913906416884E-3</c:v>
                </c:pt>
                <c:pt idx="25">
                  <c:v>0</c:v>
                </c:pt>
                <c:pt idx="26">
                  <c:v>4.4977581752231235E-3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8.251283279694677E-3</c:v>
                </c:pt>
                <c:pt idx="31">
                  <c:v>4.2632116736445085E-3</c:v>
                </c:pt>
                <c:pt idx="32">
                  <c:v>0</c:v>
                </c:pt>
                <c:pt idx="33">
                  <c:v>3.56968602437539E-3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3.3777695294480272E-3</c:v>
                </c:pt>
                <c:pt idx="38">
                  <c:v>0</c:v>
                </c:pt>
                <c:pt idx="39">
                  <c:v>6.854480948056311E-3</c:v>
                </c:pt>
                <c:pt idx="40">
                  <c:v>5.2724833090175447E-3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4.8682573955384665E-3</c:v>
                </c:pt>
                <c:pt idx="55">
                  <c:v>4.5255246813100513E-3</c:v>
                </c:pt>
                <c:pt idx="56">
                  <c:v>0</c:v>
                </c:pt>
                <c:pt idx="57">
                  <c:v>4.4487943546965992E-3</c:v>
                </c:pt>
                <c:pt idx="58">
                  <c:v>4.4029623080853652E-3</c:v>
                </c:pt>
                <c:pt idx="59">
                  <c:v>4.3807747034134165E-3</c:v>
                </c:pt>
                <c:pt idx="60">
                  <c:v>9.2148622844384076E-3</c:v>
                </c:pt>
                <c:pt idx="61">
                  <c:v>1.34812126000149E-2</c:v>
                </c:pt>
                <c:pt idx="62">
                  <c:v>1.3767327826084759E-2</c:v>
                </c:pt>
                <c:pt idx="63">
                  <c:v>1.7079901726151894E-2</c:v>
                </c:pt>
                <c:pt idx="64">
                  <c:v>1.9165642627812531E-2</c:v>
                </c:pt>
                <c:pt idx="65">
                  <c:v>2.1563561976437835E-2</c:v>
                </c:pt>
                <c:pt idx="66">
                  <c:v>2.7758422044404207E-2</c:v>
                </c:pt>
                <c:pt idx="67">
                  <c:v>9.2678826614116958E-2</c:v>
                </c:pt>
                <c:pt idx="68">
                  <c:v>0.22092462004357147</c:v>
                </c:pt>
                <c:pt idx="69">
                  <c:v>0.62037362470941504</c:v>
                </c:pt>
                <c:pt idx="70">
                  <c:v>0.90821087070160456</c:v>
                </c:pt>
                <c:pt idx="71">
                  <c:v>0.99065543327423145</c:v>
                </c:pt>
                <c:pt idx="72">
                  <c:v>0.53804721990352145</c:v>
                </c:pt>
                <c:pt idx="73">
                  <c:v>0.51070853604826438</c:v>
                </c:pt>
                <c:pt idx="74">
                  <c:v>0.38034089414297806</c:v>
                </c:pt>
                <c:pt idx="75">
                  <c:v>0.34669361344597155</c:v>
                </c:pt>
                <c:pt idx="76">
                  <c:v>0.32529132975305736</c:v>
                </c:pt>
                <c:pt idx="77">
                  <c:v>0.28272167979857432</c:v>
                </c:pt>
                <c:pt idx="78">
                  <c:v>0.26629173403124551</c:v>
                </c:pt>
                <c:pt idx="79">
                  <c:v>0.24995750794446706</c:v>
                </c:pt>
                <c:pt idx="80">
                  <c:v>0.25646194286974844</c:v>
                </c:pt>
                <c:pt idx="81">
                  <c:v>0.20877561986613513</c:v>
                </c:pt>
                <c:pt idx="82">
                  <c:v>0.19709993499674636</c:v>
                </c:pt>
                <c:pt idx="83">
                  <c:v>0.1780443815473147</c:v>
                </c:pt>
                <c:pt idx="84">
                  <c:v>0.15091250697738151</c:v>
                </c:pt>
                <c:pt idx="85">
                  <c:v>0.15775361925545314</c:v>
                </c:pt>
                <c:pt idx="86">
                  <c:v>0.13124527343695019</c:v>
                </c:pt>
                <c:pt idx="87">
                  <c:v>0.17912414987923733</c:v>
                </c:pt>
                <c:pt idx="88">
                  <c:v>0.11215433189326941</c:v>
                </c:pt>
                <c:pt idx="89">
                  <c:v>8.9079186741345795E-2</c:v>
                </c:pt>
                <c:pt idx="90">
                  <c:v>0.10594879247336413</c:v>
                </c:pt>
                <c:pt idx="91">
                  <c:v>9.9810894429414779E-2</c:v>
                </c:pt>
                <c:pt idx="92">
                  <c:v>8.0724468602144148E-2</c:v>
                </c:pt>
                <c:pt idx="93">
                  <c:v>7.5720693367546207E-2</c:v>
                </c:pt>
                <c:pt idx="94">
                  <c:v>7.1214397140384966E-2</c:v>
                </c:pt>
                <c:pt idx="95">
                  <c:v>6.7240649443720046E-2</c:v>
                </c:pt>
                <c:pt idx="96">
                  <c:v>7.2970593384453386E-2</c:v>
                </c:pt>
                <c:pt idx="97">
                  <c:v>7.0866810692748514E-2</c:v>
                </c:pt>
                <c:pt idx="98">
                  <c:v>6.8779729563366809E-2</c:v>
                </c:pt>
                <c:pt idx="99">
                  <c:v>5.8553605123219832E-2</c:v>
                </c:pt>
                <c:pt idx="100">
                  <c:v>5.7695275345859762E-2</c:v>
                </c:pt>
                <c:pt idx="101">
                  <c:v>5.7079624110712178E-2</c:v>
                </c:pt>
                <c:pt idx="102">
                  <c:v>5.7374295304886691E-2</c:v>
                </c:pt>
                <c:pt idx="103">
                  <c:v>4.8471103098438627E-2</c:v>
                </c:pt>
                <c:pt idx="104">
                  <c:v>5.344990120062032E-2</c:v>
                </c:pt>
                <c:pt idx="105">
                  <c:v>5.009496656943354E-2</c:v>
                </c:pt>
                <c:pt idx="106">
                  <c:v>5.1984194901809624E-2</c:v>
                </c:pt>
                <c:pt idx="107">
                  <c:v>4.3511034319539267E-2</c:v>
                </c:pt>
                <c:pt idx="108">
                  <c:v>4.1147389326071863E-2</c:v>
                </c:pt>
                <c:pt idx="109">
                  <c:v>4.1971844353172534E-2</c:v>
                </c:pt>
                <c:pt idx="110">
                  <c:v>3.5933058178562523E-2</c:v>
                </c:pt>
                <c:pt idx="111">
                  <c:v>3.485133534567833E-2</c:v>
                </c:pt>
                <c:pt idx="112">
                  <c:v>3.2228361556917419E-2</c:v>
                </c:pt>
                <c:pt idx="113">
                  <c:v>2.9605150768997009E-2</c:v>
                </c:pt>
                <c:pt idx="114">
                  <c:v>2.9198112715199773E-2</c:v>
                </c:pt>
                <c:pt idx="115">
                  <c:v>2.694979363392036E-2</c:v>
                </c:pt>
                <c:pt idx="116">
                  <c:v>2.0584379739269049E-2</c:v>
                </c:pt>
                <c:pt idx="117">
                  <c:v>3.0322205404715055E-2</c:v>
                </c:pt>
                <c:pt idx="118">
                  <c:v>2.8073977243955221E-2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8230016"/>
        <c:axId val="138249728"/>
      </c:scatterChart>
      <c:valAx>
        <c:axId val="138230016"/>
        <c:scaling>
          <c:logBase val="10"/>
          <c:orientation val="minMax"/>
          <c:max val="10000"/>
          <c:min val="1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12700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Pore Throat Radius (nm)</a:t>
                </a:r>
              </a:p>
            </c:rich>
          </c:tx>
          <c:layout>
            <c:manualLayout>
              <c:xMode val="edge"/>
              <c:yMode val="edge"/>
              <c:x val="0.430631360374992"/>
              <c:y val="0.9005246432920469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8249728"/>
        <c:crosses val="autoZero"/>
        <c:crossBetween val="midCat"/>
      </c:valAx>
      <c:valAx>
        <c:axId val="138249728"/>
        <c:scaling>
          <c:orientation val="minMax"/>
          <c:max val="0.5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Incremental/Cumulative Porosity</a:t>
                </a:r>
              </a:p>
            </c:rich>
          </c:tx>
          <c:layout>
            <c:manualLayout>
              <c:xMode val="edge"/>
              <c:yMode val="edge"/>
              <c:x val="2.88289029145508E-2"/>
              <c:y val="0.227748943581682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8230016"/>
        <c:crossesAt val="1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9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Nankai resed 50</a:t>
            </a:r>
          </a:p>
        </c:rich>
      </c:tx>
      <c:layout>
        <c:manualLayout>
          <c:xMode val="edge"/>
          <c:yMode val="edge"/>
          <c:x val="0.393007002529353"/>
          <c:y val="3.10879503698400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125876537552701"/>
          <c:y val="0.170984455958549"/>
          <c:w val="0.80559454313171697"/>
          <c:h val="0.64507772020725396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Nankai_Resed_50!$M$22:$M$133</c:f>
              <c:numCache>
                <c:formatCode>General</c:formatCode>
                <c:ptCount val="112"/>
                <c:pt idx="0">
                  <c:v>15146.75</c:v>
                </c:pt>
                <c:pt idx="1">
                  <c:v>14533</c:v>
                </c:pt>
                <c:pt idx="2">
                  <c:v>14052.9</c:v>
                </c:pt>
                <c:pt idx="3">
                  <c:v>13606.15</c:v>
                </c:pt>
                <c:pt idx="4">
                  <c:v>13020.099999999999</c:v>
                </c:pt>
                <c:pt idx="5">
                  <c:v>12487.550000000001</c:v>
                </c:pt>
                <c:pt idx="6">
                  <c:v>11745.150000000001</c:v>
                </c:pt>
                <c:pt idx="7">
                  <c:v>11097.35</c:v>
                </c:pt>
                <c:pt idx="8">
                  <c:v>10214.549999999999</c:v>
                </c:pt>
                <c:pt idx="9">
                  <c:v>9397.4499999999989</c:v>
                </c:pt>
                <c:pt idx="10">
                  <c:v>8646.15</c:v>
                </c:pt>
                <c:pt idx="11">
                  <c:v>7956.1</c:v>
                </c:pt>
                <c:pt idx="12">
                  <c:v>7318.4500000000007</c:v>
                </c:pt>
                <c:pt idx="13">
                  <c:v>6734.8</c:v>
                </c:pt>
                <c:pt idx="14">
                  <c:v>6195.75</c:v>
                </c:pt>
                <c:pt idx="15">
                  <c:v>5700.9</c:v>
                </c:pt>
                <c:pt idx="16">
                  <c:v>5245.8499999999995</c:v>
                </c:pt>
                <c:pt idx="17">
                  <c:v>4826.25</c:v>
                </c:pt>
                <c:pt idx="18">
                  <c:v>4440.8</c:v>
                </c:pt>
                <c:pt idx="19">
                  <c:v>4086.0000000000005</c:v>
                </c:pt>
                <c:pt idx="20">
                  <c:v>3680.9500000000003</c:v>
                </c:pt>
                <c:pt idx="21">
                  <c:v>3358.8</c:v>
                </c:pt>
                <c:pt idx="22">
                  <c:v>3066.95</c:v>
                </c:pt>
                <c:pt idx="23">
                  <c:v>2800.8</c:v>
                </c:pt>
                <c:pt idx="24">
                  <c:v>2565.25</c:v>
                </c:pt>
                <c:pt idx="25">
                  <c:v>2415.15</c:v>
                </c:pt>
                <c:pt idx="26">
                  <c:v>2174.6</c:v>
                </c:pt>
                <c:pt idx="27">
                  <c:v>1974.85</c:v>
                </c:pt>
                <c:pt idx="28">
                  <c:v>1828.8500000000001</c:v>
                </c:pt>
                <c:pt idx="29">
                  <c:v>1682.1999999999998</c:v>
                </c:pt>
                <c:pt idx="30">
                  <c:v>1505.6499999999999</c:v>
                </c:pt>
                <c:pt idx="31">
                  <c:v>1405.5500000000002</c:v>
                </c:pt>
                <c:pt idx="32">
                  <c:v>1260.05</c:v>
                </c:pt>
                <c:pt idx="33">
                  <c:v>1173.6500000000001</c:v>
                </c:pt>
                <c:pt idx="34">
                  <c:v>1093.5</c:v>
                </c:pt>
                <c:pt idx="35">
                  <c:v>996.95</c:v>
                </c:pt>
                <c:pt idx="36">
                  <c:v>916.2</c:v>
                </c:pt>
                <c:pt idx="37">
                  <c:v>850.1</c:v>
                </c:pt>
                <c:pt idx="38">
                  <c:v>781.80000000000007</c:v>
                </c:pt>
                <c:pt idx="39">
                  <c:v>712.5</c:v>
                </c:pt>
                <c:pt idx="40">
                  <c:v>654.95000000000005</c:v>
                </c:pt>
                <c:pt idx="41">
                  <c:v>610.65</c:v>
                </c:pt>
                <c:pt idx="42">
                  <c:v>559.69999999999993</c:v>
                </c:pt>
                <c:pt idx="43">
                  <c:v>512</c:v>
                </c:pt>
                <c:pt idx="44">
                  <c:v>474.95</c:v>
                </c:pt>
                <c:pt idx="45">
                  <c:v>433.40000000000003</c:v>
                </c:pt>
                <c:pt idx="46">
                  <c:v>398.4</c:v>
                </c:pt>
                <c:pt idx="47">
                  <c:v>368.9</c:v>
                </c:pt>
                <c:pt idx="48">
                  <c:v>339.6</c:v>
                </c:pt>
                <c:pt idx="49">
                  <c:v>311.5</c:v>
                </c:pt>
                <c:pt idx="50">
                  <c:v>286.34999999999997</c:v>
                </c:pt>
                <c:pt idx="51">
                  <c:v>263</c:v>
                </c:pt>
                <c:pt idx="52">
                  <c:v>241.45</c:v>
                </c:pt>
                <c:pt idx="53">
                  <c:v>222.6</c:v>
                </c:pt>
                <c:pt idx="54">
                  <c:v>204.8</c:v>
                </c:pt>
                <c:pt idx="55">
                  <c:v>188.75</c:v>
                </c:pt>
                <c:pt idx="56">
                  <c:v>172.9</c:v>
                </c:pt>
                <c:pt idx="57">
                  <c:v>159.89999999999998</c:v>
                </c:pt>
                <c:pt idx="58">
                  <c:v>146.6</c:v>
                </c:pt>
                <c:pt idx="59">
                  <c:v>135.19999999999999</c:v>
                </c:pt>
                <c:pt idx="60">
                  <c:v>124.2</c:v>
                </c:pt>
                <c:pt idx="61">
                  <c:v>114.3</c:v>
                </c:pt>
                <c:pt idx="62">
                  <c:v>105.1</c:v>
                </c:pt>
                <c:pt idx="63">
                  <c:v>96.699999999999989</c:v>
                </c:pt>
                <c:pt idx="64">
                  <c:v>89.05</c:v>
                </c:pt>
                <c:pt idx="65">
                  <c:v>81.8</c:v>
                </c:pt>
                <c:pt idx="66">
                  <c:v>75.349999999999994</c:v>
                </c:pt>
                <c:pt idx="67">
                  <c:v>69.3</c:v>
                </c:pt>
                <c:pt idx="68">
                  <c:v>63.70000000000001</c:v>
                </c:pt>
                <c:pt idx="69">
                  <c:v>58.7</c:v>
                </c:pt>
                <c:pt idx="70">
                  <c:v>54</c:v>
                </c:pt>
                <c:pt idx="71">
                  <c:v>49.7</c:v>
                </c:pt>
                <c:pt idx="72">
                  <c:v>45.699999999999996</c:v>
                </c:pt>
                <c:pt idx="73">
                  <c:v>42.05</c:v>
                </c:pt>
                <c:pt idx="74">
                  <c:v>38.65</c:v>
                </c:pt>
                <c:pt idx="75">
                  <c:v>35.549999999999997</c:v>
                </c:pt>
                <c:pt idx="76">
                  <c:v>32.75</c:v>
                </c:pt>
                <c:pt idx="77">
                  <c:v>30.099999999999998</c:v>
                </c:pt>
                <c:pt idx="78">
                  <c:v>27.7</c:v>
                </c:pt>
                <c:pt idx="79">
                  <c:v>25.5</c:v>
                </c:pt>
                <c:pt idx="80">
                  <c:v>24.049999999999997</c:v>
                </c:pt>
                <c:pt idx="81">
                  <c:v>22.05</c:v>
                </c:pt>
                <c:pt idx="82">
                  <c:v>19.849999999999998</c:v>
                </c:pt>
                <c:pt idx="83">
                  <c:v>18.3</c:v>
                </c:pt>
                <c:pt idx="84">
                  <c:v>16.850000000000001</c:v>
                </c:pt>
                <c:pt idx="85">
                  <c:v>15.5</c:v>
                </c:pt>
                <c:pt idx="86">
                  <c:v>14.25</c:v>
                </c:pt>
                <c:pt idx="87">
                  <c:v>13.100000000000001</c:v>
                </c:pt>
                <c:pt idx="88">
                  <c:v>12.05</c:v>
                </c:pt>
                <c:pt idx="89">
                  <c:v>11.1</c:v>
                </c:pt>
                <c:pt idx="90">
                  <c:v>10.200000000000001</c:v>
                </c:pt>
                <c:pt idx="91">
                  <c:v>9.4</c:v>
                </c:pt>
                <c:pt idx="92">
                  <c:v>8.65</c:v>
                </c:pt>
                <c:pt idx="93">
                  <c:v>7.95</c:v>
                </c:pt>
                <c:pt idx="94">
                  <c:v>7.3</c:v>
                </c:pt>
                <c:pt idx="95">
                  <c:v>6.75</c:v>
                </c:pt>
                <c:pt idx="96">
                  <c:v>6.2</c:v>
                </c:pt>
                <c:pt idx="97">
                  <c:v>5.7</c:v>
                </c:pt>
                <c:pt idx="98">
                  <c:v>5.25</c:v>
                </c:pt>
                <c:pt idx="99">
                  <c:v>4.8500000000000005</c:v>
                </c:pt>
                <c:pt idx="100">
                  <c:v>4.45</c:v>
                </c:pt>
                <c:pt idx="101">
                  <c:v>4.1000000000000005</c:v>
                </c:pt>
                <c:pt idx="102">
                  <c:v>3.75</c:v>
                </c:pt>
                <c:pt idx="103">
                  <c:v>3.4499999999999997</c:v>
                </c:pt>
                <c:pt idx="104">
                  <c:v>3.2</c:v>
                </c:pt>
                <c:pt idx="105">
                  <c:v>2.9499999999999997</c:v>
                </c:pt>
                <c:pt idx="106">
                  <c:v>2.7</c:v>
                </c:pt>
                <c:pt idx="107">
                  <c:v>2.5</c:v>
                </c:pt>
                <c:pt idx="108">
                  <c:v>2.2999999999999998</c:v>
                </c:pt>
                <c:pt idx="109">
                  <c:v>2.1</c:v>
                </c:pt>
                <c:pt idx="110">
                  <c:v>1.95</c:v>
                </c:pt>
                <c:pt idx="111">
                  <c:v>1.8</c:v>
                </c:pt>
              </c:numCache>
            </c:numRef>
          </c:xVal>
          <c:yVal>
            <c:numRef>
              <c:f>Nankai_Resed_50!$R$22:$R$133</c:f>
              <c:numCache>
                <c:formatCode>General</c:formatCode>
                <c:ptCount val="112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99.950084746927956</c:v>
                </c:pt>
                <c:pt idx="4">
                  <c:v>99.950084746927956</c:v>
                </c:pt>
                <c:pt idx="5">
                  <c:v>99.950084746927956</c:v>
                </c:pt>
                <c:pt idx="6">
                  <c:v>99.950084746927956</c:v>
                </c:pt>
                <c:pt idx="7">
                  <c:v>99.900169493855927</c:v>
                </c:pt>
                <c:pt idx="8">
                  <c:v>99.900169493855927</c:v>
                </c:pt>
                <c:pt idx="9">
                  <c:v>99.900169493855927</c:v>
                </c:pt>
                <c:pt idx="10">
                  <c:v>99.850254240783883</c:v>
                </c:pt>
                <c:pt idx="11">
                  <c:v>99.850254240783883</c:v>
                </c:pt>
                <c:pt idx="12">
                  <c:v>99.800338987711868</c:v>
                </c:pt>
                <c:pt idx="13">
                  <c:v>99.800338987711868</c:v>
                </c:pt>
                <c:pt idx="14">
                  <c:v>99.750423734639824</c:v>
                </c:pt>
                <c:pt idx="15">
                  <c:v>99.70050848156778</c:v>
                </c:pt>
                <c:pt idx="16">
                  <c:v>99.70050848156778</c:v>
                </c:pt>
                <c:pt idx="17">
                  <c:v>99.650593228495751</c:v>
                </c:pt>
                <c:pt idx="18">
                  <c:v>99.650593228495751</c:v>
                </c:pt>
                <c:pt idx="19">
                  <c:v>99.600677975423707</c:v>
                </c:pt>
                <c:pt idx="20">
                  <c:v>99.600677975423707</c:v>
                </c:pt>
                <c:pt idx="21">
                  <c:v>99.600677975423707</c:v>
                </c:pt>
                <c:pt idx="22">
                  <c:v>99.600677975423707</c:v>
                </c:pt>
                <c:pt idx="23">
                  <c:v>99.500847469279634</c:v>
                </c:pt>
                <c:pt idx="24">
                  <c:v>99.450932216207605</c:v>
                </c:pt>
                <c:pt idx="25">
                  <c:v>99.450932216207605</c:v>
                </c:pt>
                <c:pt idx="26">
                  <c:v>99.401016963135575</c:v>
                </c:pt>
                <c:pt idx="27">
                  <c:v>99.401016963135575</c:v>
                </c:pt>
                <c:pt idx="28">
                  <c:v>99.401016963135575</c:v>
                </c:pt>
                <c:pt idx="29">
                  <c:v>99.401016963135575</c:v>
                </c:pt>
                <c:pt idx="30">
                  <c:v>99.351101710063546</c:v>
                </c:pt>
                <c:pt idx="31">
                  <c:v>99.351101710063546</c:v>
                </c:pt>
                <c:pt idx="32">
                  <c:v>99.251271203919472</c:v>
                </c:pt>
                <c:pt idx="33">
                  <c:v>99.201355950847443</c:v>
                </c:pt>
                <c:pt idx="34">
                  <c:v>99.201355950847443</c:v>
                </c:pt>
                <c:pt idx="35">
                  <c:v>99.201355950847443</c:v>
                </c:pt>
                <c:pt idx="36">
                  <c:v>99.201355950847443</c:v>
                </c:pt>
                <c:pt idx="37">
                  <c:v>99.201355950847443</c:v>
                </c:pt>
                <c:pt idx="38">
                  <c:v>99.201355950847443</c:v>
                </c:pt>
                <c:pt idx="39">
                  <c:v>99.201355950847443</c:v>
                </c:pt>
                <c:pt idx="40">
                  <c:v>99.201355950847443</c:v>
                </c:pt>
                <c:pt idx="41">
                  <c:v>99.201355950847443</c:v>
                </c:pt>
                <c:pt idx="42">
                  <c:v>99.201355950847443</c:v>
                </c:pt>
                <c:pt idx="43">
                  <c:v>99.201355950847443</c:v>
                </c:pt>
                <c:pt idx="44">
                  <c:v>99.201355950847443</c:v>
                </c:pt>
                <c:pt idx="45">
                  <c:v>99.201355950847443</c:v>
                </c:pt>
                <c:pt idx="46">
                  <c:v>99.201355950847443</c:v>
                </c:pt>
                <c:pt idx="47">
                  <c:v>99.151440697775399</c:v>
                </c:pt>
                <c:pt idx="48">
                  <c:v>99.10152544470337</c:v>
                </c:pt>
                <c:pt idx="49">
                  <c:v>99.10152544470337</c:v>
                </c:pt>
                <c:pt idx="50">
                  <c:v>99.05161019163134</c:v>
                </c:pt>
                <c:pt idx="51">
                  <c:v>99.001694938559297</c:v>
                </c:pt>
                <c:pt idx="52">
                  <c:v>98.951779685487267</c:v>
                </c:pt>
                <c:pt idx="53">
                  <c:v>98.85194917934318</c:v>
                </c:pt>
                <c:pt idx="54">
                  <c:v>98.702203420127091</c:v>
                </c:pt>
                <c:pt idx="55">
                  <c:v>98.552457660910989</c:v>
                </c:pt>
                <c:pt idx="56">
                  <c:v>98.352796648622828</c:v>
                </c:pt>
                <c:pt idx="57">
                  <c:v>98.153135636334696</c:v>
                </c:pt>
                <c:pt idx="58">
                  <c:v>97.90355937097452</c:v>
                </c:pt>
                <c:pt idx="59">
                  <c:v>97.604067852542315</c:v>
                </c:pt>
                <c:pt idx="60">
                  <c:v>96.555847538029553</c:v>
                </c:pt>
                <c:pt idx="61">
                  <c:v>94.110000137499839</c:v>
                </c:pt>
                <c:pt idx="62">
                  <c:v>87.171779960486944</c:v>
                </c:pt>
                <c:pt idx="63">
                  <c:v>77.088898839935808</c:v>
                </c:pt>
                <c:pt idx="64">
                  <c:v>66.207373670232116</c:v>
                </c:pt>
                <c:pt idx="65">
                  <c:v>60.117712795443815</c:v>
                </c:pt>
                <c:pt idx="66">
                  <c:v>54.527204451375866</c:v>
                </c:pt>
                <c:pt idx="67">
                  <c:v>50.284407940252862</c:v>
                </c:pt>
                <c:pt idx="68">
                  <c:v>46.391018200634107</c:v>
                </c:pt>
                <c:pt idx="69">
                  <c:v>42.847035232519602</c:v>
                </c:pt>
                <c:pt idx="70">
                  <c:v>39.702374288981389</c:v>
                </c:pt>
                <c:pt idx="71">
                  <c:v>36.757374357731315</c:v>
                </c:pt>
                <c:pt idx="72">
                  <c:v>33.962120185697337</c:v>
                </c:pt>
                <c:pt idx="73">
                  <c:v>31.116950760591322</c:v>
                </c:pt>
                <c:pt idx="74">
                  <c:v>28.77093386620566</c:v>
                </c:pt>
                <c:pt idx="75">
                  <c:v>26.57466273103611</c:v>
                </c:pt>
                <c:pt idx="76">
                  <c:v>24.627967861226754</c:v>
                </c:pt>
                <c:pt idx="77">
                  <c:v>22.930849256777549</c:v>
                </c:pt>
                <c:pt idx="78">
                  <c:v>21.183815399256329</c:v>
                </c:pt>
                <c:pt idx="79">
                  <c:v>19.73627306016731</c:v>
                </c:pt>
                <c:pt idx="80">
                  <c:v>18.338645974150314</c:v>
                </c:pt>
                <c:pt idx="81">
                  <c:v>17.040849394277405</c:v>
                </c:pt>
                <c:pt idx="82">
                  <c:v>15.792968067476535</c:v>
                </c:pt>
                <c:pt idx="83">
                  <c:v>14.64491724681972</c:v>
                </c:pt>
                <c:pt idx="84">
                  <c:v>13.546781679234943</c:v>
                </c:pt>
                <c:pt idx="85">
                  <c:v>12.648307123938302</c:v>
                </c:pt>
                <c:pt idx="86">
                  <c:v>11.799747821713705</c:v>
                </c:pt>
                <c:pt idx="87">
                  <c:v>11.001103772561132</c:v>
                </c:pt>
                <c:pt idx="88">
                  <c:v>10.252374976480617</c:v>
                </c:pt>
                <c:pt idx="89">
                  <c:v>9.4537309273280439</c:v>
                </c:pt>
                <c:pt idx="90">
                  <c:v>8.6550868781755046</c:v>
                </c:pt>
                <c:pt idx="91">
                  <c:v>7.9063580820949584</c:v>
                </c:pt>
                <c:pt idx="92">
                  <c:v>7.2574597921585102</c:v>
                </c:pt>
                <c:pt idx="93">
                  <c:v>6.6085615022220479</c:v>
                </c:pt>
                <c:pt idx="94">
                  <c:v>5.9596632122856006</c:v>
                </c:pt>
                <c:pt idx="95">
                  <c:v>5.3606801754211624</c:v>
                </c:pt>
                <c:pt idx="96">
                  <c:v>4.811612391628783</c:v>
                </c:pt>
                <c:pt idx="97">
                  <c:v>4.2126293547643616</c:v>
                </c:pt>
                <c:pt idx="98">
                  <c:v>3.6635615709719662</c:v>
                </c:pt>
                <c:pt idx="99">
                  <c:v>3.1144937871796041</c:v>
                </c:pt>
                <c:pt idx="100">
                  <c:v>2.6153412564592333</c:v>
                </c:pt>
                <c:pt idx="101">
                  <c:v>2.1661039788109213</c:v>
                </c:pt>
                <c:pt idx="102">
                  <c:v>1.6669514480905676</c:v>
                </c:pt>
                <c:pt idx="103">
                  <c:v>1.267629423514298</c:v>
                </c:pt>
                <c:pt idx="104">
                  <c:v>0.9182226520100365</c:v>
                </c:pt>
                <c:pt idx="105">
                  <c:v>0.56881588050577525</c:v>
                </c:pt>
                <c:pt idx="106">
                  <c:v>0.21940910900153093</c:v>
                </c:pt>
                <c:pt idx="107">
                  <c:v>-8.0082409430671214E-2</c:v>
                </c:pt>
                <c:pt idx="108">
                  <c:v>-0.37957392786289035</c:v>
                </c:pt>
                <c:pt idx="109">
                  <c:v>-0.62915019322306731</c:v>
                </c:pt>
                <c:pt idx="110">
                  <c:v>-0.92864171165532061</c:v>
                </c:pt>
                <c:pt idx="111">
                  <c:v>-1.2281332300874717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8388608"/>
        <c:axId val="138597888"/>
      </c:scatterChart>
      <c:valAx>
        <c:axId val="138388608"/>
        <c:scaling>
          <c:logBase val="10"/>
          <c:orientation val="minMax"/>
          <c:max val="1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12700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6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Pore Throat Radius (nm)</a:t>
                </a:r>
              </a:p>
            </c:rich>
          </c:tx>
          <c:layout>
            <c:manualLayout>
              <c:xMode val="edge"/>
              <c:yMode val="edge"/>
              <c:x val="0.40699299747064699"/>
              <c:y val="0.8989636840849439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8597888"/>
        <c:crosses val="autoZero"/>
        <c:crossBetween val="midCat"/>
      </c:valAx>
      <c:valAx>
        <c:axId val="138597888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6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Cumulative Porosity Distribution.</a:t>
                </a:r>
              </a:p>
            </c:rich>
          </c:tx>
          <c:layout>
            <c:manualLayout>
              <c:xMode val="edge"/>
              <c:yMode val="edge"/>
              <c:x val="3.3061334259287603E-2"/>
              <c:y val="0.1884745406824150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8388608"/>
        <c:crosses val="autoZero"/>
        <c:crossBetween val="midCat"/>
        <c:majorUnit val="1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" r="0.75" t="1" header="0.5" footer="0.5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Nankai resed 50</a:t>
            </a:r>
          </a:p>
        </c:rich>
      </c:tx>
      <c:layout>
        <c:manualLayout>
          <c:xMode val="edge"/>
          <c:yMode val="edge"/>
          <c:x val="0.41540562956288501"/>
          <c:y val="3.108803707228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1265460695219601E-2"/>
          <c:y val="0.170984455958549"/>
          <c:w val="0.81430509105233295"/>
          <c:h val="0.64507772020725396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Nankai_Resed_50!$W$22:$W$133</c:f>
              <c:numCache>
                <c:formatCode>General</c:formatCode>
                <c:ptCount val="1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4.9915253072043697E-2</c:v>
                </c:pt>
                <c:pt idx="4">
                  <c:v>4.9915253072043697E-2</c:v>
                </c:pt>
                <c:pt idx="5">
                  <c:v>4.9915253072043697E-2</c:v>
                </c:pt>
                <c:pt idx="6">
                  <c:v>4.9915253072043697E-2</c:v>
                </c:pt>
                <c:pt idx="7">
                  <c:v>9.9830506144073183E-2</c:v>
                </c:pt>
                <c:pt idx="8">
                  <c:v>9.9830506144073183E-2</c:v>
                </c:pt>
                <c:pt idx="9">
                  <c:v>9.9830506144073183E-2</c:v>
                </c:pt>
                <c:pt idx="10">
                  <c:v>0.14974575921611688</c:v>
                </c:pt>
                <c:pt idx="11">
                  <c:v>0.14974575921611688</c:v>
                </c:pt>
                <c:pt idx="12">
                  <c:v>0.19966101228813216</c:v>
                </c:pt>
                <c:pt idx="13">
                  <c:v>0.19966101228813216</c:v>
                </c:pt>
                <c:pt idx="14">
                  <c:v>0.24957626536017585</c:v>
                </c:pt>
                <c:pt idx="15">
                  <c:v>0.29949151843221955</c:v>
                </c:pt>
                <c:pt idx="16">
                  <c:v>0.29949151843221955</c:v>
                </c:pt>
                <c:pt idx="17">
                  <c:v>0.34940677150424904</c:v>
                </c:pt>
                <c:pt idx="18">
                  <c:v>0.34940677150424904</c:v>
                </c:pt>
                <c:pt idx="19">
                  <c:v>0.39932202457629273</c:v>
                </c:pt>
                <c:pt idx="20">
                  <c:v>0.39932202457629273</c:v>
                </c:pt>
                <c:pt idx="21">
                  <c:v>0.39932202457629273</c:v>
                </c:pt>
                <c:pt idx="22">
                  <c:v>0.39932202457629273</c:v>
                </c:pt>
                <c:pt idx="23">
                  <c:v>0.49915253072036592</c:v>
                </c:pt>
                <c:pt idx="24">
                  <c:v>0.5490677837923954</c:v>
                </c:pt>
                <c:pt idx="25">
                  <c:v>0.5490677837923954</c:v>
                </c:pt>
                <c:pt idx="26">
                  <c:v>0.59898303686442489</c:v>
                </c:pt>
                <c:pt idx="27">
                  <c:v>0.59898303686442489</c:v>
                </c:pt>
                <c:pt idx="28">
                  <c:v>0.59898303686442489</c:v>
                </c:pt>
                <c:pt idx="29">
                  <c:v>0.59898303686442489</c:v>
                </c:pt>
                <c:pt idx="30">
                  <c:v>0.64889828993645438</c:v>
                </c:pt>
                <c:pt idx="31">
                  <c:v>0.64889828993645438</c:v>
                </c:pt>
                <c:pt idx="32">
                  <c:v>0.74872879608052756</c:v>
                </c:pt>
                <c:pt idx="33">
                  <c:v>0.79864404915255705</c:v>
                </c:pt>
                <c:pt idx="34">
                  <c:v>0.79864404915255705</c:v>
                </c:pt>
                <c:pt idx="35">
                  <c:v>0.79864404915255705</c:v>
                </c:pt>
                <c:pt idx="36">
                  <c:v>0.79864404915255705</c:v>
                </c:pt>
                <c:pt idx="37">
                  <c:v>0.79864404915255705</c:v>
                </c:pt>
                <c:pt idx="38">
                  <c:v>0.79864404915255705</c:v>
                </c:pt>
                <c:pt idx="39">
                  <c:v>0.79864404915255705</c:v>
                </c:pt>
                <c:pt idx="40">
                  <c:v>0.79864404915255705</c:v>
                </c:pt>
                <c:pt idx="41">
                  <c:v>0.79864404915255705</c:v>
                </c:pt>
                <c:pt idx="42">
                  <c:v>0.79864404915255705</c:v>
                </c:pt>
                <c:pt idx="43">
                  <c:v>0.79864404915255705</c:v>
                </c:pt>
                <c:pt idx="44">
                  <c:v>0.79864404915255705</c:v>
                </c:pt>
                <c:pt idx="45">
                  <c:v>0.79864404915255705</c:v>
                </c:pt>
                <c:pt idx="46">
                  <c:v>0.79864404915255705</c:v>
                </c:pt>
                <c:pt idx="47">
                  <c:v>0.84855930222460074</c:v>
                </c:pt>
                <c:pt idx="48">
                  <c:v>0.89847455529663023</c:v>
                </c:pt>
                <c:pt idx="49">
                  <c:v>0.89847455529663023</c:v>
                </c:pt>
                <c:pt idx="50">
                  <c:v>0.94838980836865971</c:v>
                </c:pt>
                <c:pt idx="51">
                  <c:v>0.99830506144070341</c:v>
                </c:pt>
                <c:pt idx="52">
                  <c:v>1.0482203145127329</c:v>
                </c:pt>
                <c:pt idx="53">
                  <c:v>1.1480508206568203</c:v>
                </c:pt>
                <c:pt idx="54">
                  <c:v>1.2977965798729088</c:v>
                </c:pt>
                <c:pt idx="55">
                  <c:v>1.4475423390890114</c:v>
                </c:pt>
                <c:pt idx="56">
                  <c:v>1.647203351377172</c:v>
                </c:pt>
                <c:pt idx="57">
                  <c:v>1.8468643636653042</c:v>
                </c:pt>
                <c:pt idx="58">
                  <c:v>2.09644062902548</c:v>
                </c:pt>
                <c:pt idx="59">
                  <c:v>2.3959321474576853</c:v>
                </c:pt>
                <c:pt idx="60">
                  <c:v>3.4441524619704467</c:v>
                </c:pt>
                <c:pt idx="61">
                  <c:v>5.8899998625001615</c:v>
                </c:pt>
                <c:pt idx="62">
                  <c:v>12.828220039513056</c:v>
                </c:pt>
                <c:pt idx="63">
                  <c:v>22.911101160064192</c:v>
                </c:pt>
                <c:pt idx="64">
                  <c:v>33.792626329767884</c:v>
                </c:pt>
                <c:pt idx="65">
                  <c:v>39.882287204556185</c:v>
                </c:pt>
                <c:pt idx="66">
                  <c:v>45.472795548624134</c:v>
                </c:pt>
                <c:pt idx="67">
                  <c:v>49.715592059747138</c:v>
                </c:pt>
                <c:pt idx="68">
                  <c:v>53.608981799365893</c:v>
                </c:pt>
                <c:pt idx="69">
                  <c:v>57.152964767480398</c:v>
                </c:pt>
                <c:pt idx="70">
                  <c:v>60.297625711018611</c:v>
                </c:pt>
                <c:pt idx="71">
                  <c:v>63.242625642268685</c:v>
                </c:pt>
                <c:pt idx="72">
                  <c:v>66.03787981430267</c:v>
                </c:pt>
                <c:pt idx="73">
                  <c:v>68.883049239408678</c:v>
                </c:pt>
                <c:pt idx="74">
                  <c:v>71.229066133794333</c:v>
                </c:pt>
                <c:pt idx="75">
                  <c:v>73.425337268963887</c:v>
                </c:pt>
                <c:pt idx="76">
                  <c:v>75.37203213877325</c:v>
                </c:pt>
                <c:pt idx="77">
                  <c:v>77.069150743222451</c:v>
                </c:pt>
                <c:pt idx="78">
                  <c:v>78.816184600743668</c:v>
                </c:pt>
                <c:pt idx="79">
                  <c:v>80.263726939832694</c:v>
                </c:pt>
                <c:pt idx="80">
                  <c:v>81.66135402584969</c:v>
                </c:pt>
                <c:pt idx="81">
                  <c:v>82.959150605722598</c:v>
                </c:pt>
                <c:pt idx="82">
                  <c:v>84.207031932523464</c:v>
                </c:pt>
                <c:pt idx="83">
                  <c:v>85.355082753180284</c:v>
                </c:pt>
                <c:pt idx="84">
                  <c:v>86.45321832076506</c:v>
                </c:pt>
                <c:pt idx="85">
                  <c:v>87.351692876061691</c:v>
                </c:pt>
                <c:pt idx="86">
                  <c:v>88.200252178286291</c:v>
                </c:pt>
                <c:pt idx="87">
                  <c:v>88.998896227438863</c:v>
                </c:pt>
                <c:pt idx="88">
                  <c:v>89.74762502351939</c:v>
                </c:pt>
                <c:pt idx="89">
                  <c:v>90.546269072671961</c:v>
                </c:pt>
                <c:pt idx="90">
                  <c:v>91.34491312182449</c:v>
                </c:pt>
                <c:pt idx="91">
                  <c:v>92.093641917905046</c:v>
                </c:pt>
                <c:pt idx="92">
                  <c:v>92.742540207841486</c:v>
                </c:pt>
                <c:pt idx="93">
                  <c:v>93.391438497777955</c:v>
                </c:pt>
                <c:pt idx="94">
                  <c:v>94.040336787714395</c:v>
                </c:pt>
                <c:pt idx="95">
                  <c:v>94.639319824578834</c:v>
                </c:pt>
                <c:pt idx="96">
                  <c:v>95.188387608371215</c:v>
                </c:pt>
                <c:pt idx="97">
                  <c:v>95.78737064523564</c:v>
                </c:pt>
                <c:pt idx="98">
                  <c:v>96.336438429028036</c:v>
                </c:pt>
                <c:pt idx="99">
                  <c:v>96.885506212820403</c:v>
                </c:pt>
                <c:pt idx="100">
                  <c:v>97.384658743540768</c:v>
                </c:pt>
                <c:pt idx="101">
                  <c:v>97.833896021189076</c:v>
                </c:pt>
                <c:pt idx="102">
                  <c:v>98.333048551909428</c:v>
                </c:pt>
                <c:pt idx="103">
                  <c:v>98.732370576485707</c:v>
                </c:pt>
                <c:pt idx="104">
                  <c:v>99.08177734798997</c:v>
                </c:pt>
                <c:pt idx="105">
                  <c:v>99.431184119494219</c:v>
                </c:pt>
                <c:pt idx="106">
                  <c:v>99.780590890998468</c:v>
                </c:pt>
                <c:pt idx="107">
                  <c:v>100.08008240943067</c:v>
                </c:pt>
                <c:pt idx="108">
                  <c:v>100.37957392786289</c:v>
                </c:pt>
                <c:pt idx="109">
                  <c:v>100.62915019322307</c:v>
                </c:pt>
                <c:pt idx="110">
                  <c:v>100.92864171165532</c:v>
                </c:pt>
                <c:pt idx="111">
                  <c:v>101.22813323008747</c:v>
                </c:pt>
              </c:numCache>
            </c:numRef>
          </c:xVal>
          <c:yVal>
            <c:numRef>
              <c:f>Nankai_Resed_50!$I$22:$I$133</c:f>
              <c:numCache>
                <c:formatCode>General</c:formatCode>
                <c:ptCount val="112"/>
                <c:pt idx="0">
                  <c:v>7.04</c:v>
                </c:pt>
                <c:pt idx="1">
                  <c:v>7.34</c:v>
                </c:pt>
                <c:pt idx="2">
                  <c:v>7.59</c:v>
                </c:pt>
                <c:pt idx="3">
                  <c:v>7.84</c:v>
                </c:pt>
                <c:pt idx="4">
                  <c:v>8.19</c:v>
                </c:pt>
                <c:pt idx="5">
                  <c:v>8.5399999999999991</c:v>
                </c:pt>
                <c:pt idx="6">
                  <c:v>9.08</c:v>
                </c:pt>
                <c:pt idx="7">
                  <c:v>9.61</c:v>
                </c:pt>
                <c:pt idx="8">
                  <c:v>10.44</c:v>
                </c:pt>
                <c:pt idx="9">
                  <c:v>11.35</c:v>
                </c:pt>
                <c:pt idx="10">
                  <c:v>12.34</c:v>
                </c:pt>
                <c:pt idx="11">
                  <c:v>13.41</c:v>
                </c:pt>
                <c:pt idx="12">
                  <c:v>14.57</c:v>
                </c:pt>
                <c:pt idx="13">
                  <c:v>15.84</c:v>
                </c:pt>
                <c:pt idx="14">
                  <c:v>17.22</c:v>
                </c:pt>
                <c:pt idx="15">
                  <c:v>18.71</c:v>
                </c:pt>
                <c:pt idx="16">
                  <c:v>20.329999999999998</c:v>
                </c:pt>
                <c:pt idx="17">
                  <c:v>22.1</c:v>
                </c:pt>
                <c:pt idx="18">
                  <c:v>24.02</c:v>
                </c:pt>
                <c:pt idx="19">
                  <c:v>26.1</c:v>
                </c:pt>
                <c:pt idx="20">
                  <c:v>28.98</c:v>
                </c:pt>
                <c:pt idx="21">
                  <c:v>31.76</c:v>
                </c:pt>
                <c:pt idx="22">
                  <c:v>34.78</c:v>
                </c:pt>
                <c:pt idx="23">
                  <c:v>38.08</c:v>
                </c:pt>
                <c:pt idx="24">
                  <c:v>41.58</c:v>
                </c:pt>
                <c:pt idx="25">
                  <c:v>44.16</c:v>
                </c:pt>
                <c:pt idx="26">
                  <c:v>49.05</c:v>
                </c:pt>
                <c:pt idx="27">
                  <c:v>54.01</c:v>
                </c:pt>
                <c:pt idx="28">
                  <c:v>58.32</c:v>
                </c:pt>
                <c:pt idx="29">
                  <c:v>63.41</c:v>
                </c:pt>
                <c:pt idx="30">
                  <c:v>70.84</c:v>
                </c:pt>
                <c:pt idx="31">
                  <c:v>75.88</c:v>
                </c:pt>
                <c:pt idx="32">
                  <c:v>84.65</c:v>
                </c:pt>
                <c:pt idx="33">
                  <c:v>90.88</c:v>
                </c:pt>
                <c:pt idx="34">
                  <c:v>97.54</c:v>
                </c:pt>
                <c:pt idx="35">
                  <c:v>106.99</c:v>
                </c:pt>
                <c:pt idx="36">
                  <c:v>116.42</c:v>
                </c:pt>
                <c:pt idx="37">
                  <c:v>125.47</c:v>
                </c:pt>
                <c:pt idx="38">
                  <c:v>136.43</c:v>
                </c:pt>
                <c:pt idx="39">
                  <c:v>149.69999999999999</c:v>
                </c:pt>
                <c:pt idx="40">
                  <c:v>162.85</c:v>
                </c:pt>
                <c:pt idx="41">
                  <c:v>174.67</c:v>
                </c:pt>
                <c:pt idx="42">
                  <c:v>190.58</c:v>
                </c:pt>
                <c:pt idx="43">
                  <c:v>208.33</c:v>
                </c:pt>
                <c:pt idx="44">
                  <c:v>224.57</c:v>
                </c:pt>
                <c:pt idx="45">
                  <c:v>246.1</c:v>
                </c:pt>
                <c:pt idx="46">
                  <c:v>267.72000000000003</c:v>
                </c:pt>
                <c:pt idx="47">
                  <c:v>289.12</c:v>
                </c:pt>
                <c:pt idx="48">
                  <c:v>314.08</c:v>
                </c:pt>
                <c:pt idx="49">
                  <c:v>342.44</c:v>
                </c:pt>
                <c:pt idx="50">
                  <c:v>372.51</c:v>
                </c:pt>
                <c:pt idx="51">
                  <c:v>405.59</c:v>
                </c:pt>
                <c:pt idx="52">
                  <c:v>441.75</c:v>
                </c:pt>
                <c:pt idx="53">
                  <c:v>479.15</c:v>
                </c:pt>
                <c:pt idx="54">
                  <c:v>520.76</c:v>
                </c:pt>
                <c:pt idx="55">
                  <c:v>565.15</c:v>
                </c:pt>
                <c:pt idx="56">
                  <c:v>616.96</c:v>
                </c:pt>
                <c:pt idx="57">
                  <c:v>667.01</c:v>
                </c:pt>
                <c:pt idx="58">
                  <c:v>727.66</c:v>
                </c:pt>
                <c:pt idx="59">
                  <c:v>788.85</c:v>
                </c:pt>
                <c:pt idx="60">
                  <c:v>858.79</c:v>
                </c:pt>
                <c:pt idx="61">
                  <c:v>933.05</c:v>
                </c:pt>
                <c:pt idx="62">
                  <c:v>1014.72</c:v>
                </c:pt>
                <c:pt idx="63">
                  <c:v>1103.0999999999999</c:v>
                </c:pt>
                <c:pt idx="64">
                  <c:v>1197.8499999999999</c:v>
                </c:pt>
                <c:pt idx="65">
                  <c:v>1303.6300000000001</c:v>
                </c:pt>
                <c:pt idx="66">
                  <c:v>1415.9</c:v>
                </c:pt>
                <c:pt idx="67">
                  <c:v>1538.89</c:v>
                </c:pt>
                <c:pt idx="68">
                  <c:v>1674.01</c:v>
                </c:pt>
                <c:pt idx="69">
                  <c:v>1816.67</c:v>
                </c:pt>
                <c:pt idx="70">
                  <c:v>1975.87</c:v>
                </c:pt>
                <c:pt idx="71">
                  <c:v>2146.14</c:v>
                </c:pt>
                <c:pt idx="72">
                  <c:v>2334.4499999999998</c:v>
                </c:pt>
                <c:pt idx="73">
                  <c:v>2537.2800000000002</c:v>
                </c:pt>
                <c:pt idx="74">
                  <c:v>2758.08</c:v>
                </c:pt>
                <c:pt idx="75">
                  <c:v>2999.12</c:v>
                </c:pt>
                <c:pt idx="76">
                  <c:v>3257.86</c:v>
                </c:pt>
                <c:pt idx="77">
                  <c:v>3542.2</c:v>
                </c:pt>
                <c:pt idx="78">
                  <c:v>3847.25</c:v>
                </c:pt>
                <c:pt idx="79">
                  <c:v>4184.09</c:v>
                </c:pt>
                <c:pt idx="80">
                  <c:v>4432.7</c:v>
                </c:pt>
                <c:pt idx="81">
                  <c:v>4836.13</c:v>
                </c:pt>
                <c:pt idx="82">
                  <c:v>5367.84</c:v>
                </c:pt>
                <c:pt idx="83">
                  <c:v>5826.35</c:v>
                </c:pt>
                <c:pt idx="84">
                  <c:v>6334.09</c:v>
                </c:pt>
                <c:pt idx="85">
                  <c:v>6889.85</c:v>
                </c:pt>
                <c:pt idx="86">
                  <c:v>7490.07</c:v>
                </c:pt>
                <c:pt idx="87">
                  <c:v>8139.87</c:v>
                </c:pt>
                <c:pt idx="88">
                  <c:v>8836.1299999999992</c:v>
                </c:pt>
                <c:pt idx="89">
                  <c:v>9601.42</c:v>
                </c:pt>
                <c:pt idx="90">
                  <c:v>10438.74</c:v>
                </c:pt>
                <c:pt idx="91">
                  <c:v>11345.52</c:v>
                </c:pt>
                <c:pt idx="92">
                  <c:v>12340.35</c:v>
                </c:pt>
                <c:pt idx="93">
                  <c:v>13410.98</c:v>
                </c:pt>
                <c:pt idx="94">
                  <c:v>14564.53</c:v>
                </c:pt>
                <c:pt idx="95">
                  <c:v>15836.51</c:v>
                </c:pt>
                <c:pt idx="96">
                  <c:v>17215.02</c:v>
                </c:pt>
                <c:pt idx="97">
                  <c:v>18702.03</c:v>
                </c:pt>
                <c:pt idx="98">
                  <c:v>20324.669999999998</c:v>
                </c:pt>
                <c:pt idx="99">
                  <c:v>22093.49</c:v>
                </c:pt>
                <c:pt idx="100">
                  <c:v>24016.02</c:v>
                </c:pt>
                <c:pt idx="101">
                  <c:v>26100.81</c:v>
                </c:pt>
                <c:pt idx="102">
                  <c:v>28365.22</c:v>
                </c:pt>
                <c:pt idx="103">
                  <c:v>30831.06</c:v>
                </c:pt>
                <c:pt idx="104">
                  <c:v>33506.21</c:v>
                </c:pt>
                <c:pt idx="105">
                  <c:v>36416.480000000003</c:v>
                </c:pt>
                <c:pt idx="106">
                  <c:v>39572.639999999999</c:v>
                </c:pt>
                <c:pt idx="107">
                  <c:v>43003.12</c:v>
                </c:pt>
                <c:pt idx="108">
                  <c:v>46750.77</c:v>
                </c:pt>
                <c:pt idx="109">
                  <c:v>50793.43</c:v>
                </c:pt>
                <c:pt idx="110">
                  <c:v>55205.43</c:v>
                </c:pt>
                <c:pt idx="111">
                  <c:v>59996.77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1960704"/>
        <c:axId val="142015872"/>
      </c:scatterChart>
      <c:valAx>
        <c:axId val="141960704"/>
        <c:scaling>
          <c:orientation val="maxMin"/>
          <c:max val="10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5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Hg Saturation [%]</a:t>
                </a:r>
              </a:p>
            </c:rich>
          </c:tx>
          <c:layout>
            <c:manualLayout>
              <c:xMode val="edge"/>
              <c:yMode val="edge"/>
              <c:x val="0.35625856260815197"/>
              <c:y val="0.8989635910895750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2015872"/>
        <c:crossesAt val="1"/>
        <c:crossBetween val="midCat"/>
        <c:majorUnit val="10"/>
      </c:valAx>
      <c:valAx>
        <c:axId val="142015872"/>
        <c:scaling>
          <c:logBase val="10"/>
          <c:orientation val="minMax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12700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5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Pressure [psi]</a:t>
                </a:r>
              </a:p>
            </c:rich>
          </c:tx>
          <c:layout>
            <c:manualLayout>
              <c:xMode val="edge"/>
              <c:yMode val="edge"/>
              <c:x val="0.94635457303857795"/>
              <c:y val="0.352331535481141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1960704"/>
        <c:crosses val="autoZero"/>
        <c:crossBetween val="midCat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" r="0.75" t="1" header="0.5" footer="0.5"/>
    <c:pageSetup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062492336549801"/>
          <c:y val="0.10626695928043101"/>
          <c:w val="0.705356758468214"/>
          <c:h val="0.65940010630421197"/>
        </c:manualLayout>
      </c:layout>
      <c:scatterChart>
        <c:scatterStyle val="lineMarker"/>
        <c:varyColors val="0"/>
        <c:ser>
          <c:idx val="0"/>
          <c:order val="0"/>
          <c:tx>
            <c:v>Poro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Nankai_Resed_50!$M$15:$M$133</c:f>
              <c:numCache>
                <c:formatCode>General</c:formatCode>
                <c:ptCount val="119"/>
                <c:pt idx="0">
                  <c:v>21638</c:v>
                </c:pt>
                <c:pt idx="1">
                  <c:v>20542</c:v>
                </c:pt>
                <c:pt idx="2">
                  <c:v>19431.2</c:v>
                </c:pt>
                <c:pt idx="3">
                  <c:v>18262.849999999999</c:v>
                </c:pt>
                <c:pt idx="4">
                  <c:v>17088.899999999998</c:v>
                </c:pt>
                <c:pt idx="5">
                  <c:v>16433.25</c:v>
                </c:pt>
                <c:pt idx="6">
                  <c:v>15820.9</c:v>
                </c:pt>
                <c:pt idx="7">
                  <c:v>15146.75</c:v>
                </c:pt>
                <c:pt idx="8">
                  <c:v>14533</c:v>
                </c:pt>
                <c:pt idx="9">
                  <c:v>14052.9</c:v>
                </c:pt>
                <c:pt idx="10">
                  <c:v>13606.15</c:v>
                </c:pt>
                <c:pt idx="11">
                  <c:v>13020.099999999999</c:v>
                </c:pt>
                <c:pt idx="12">
                  <c:v>12487.550000000001</c:v>
                </c:pt>
                <c:pt idx="13">
                  <c:v>11745.150000000001</c:v>
                </c:pt>
                <c:pt idx="14">
                  <c:v>11097.35</c:v>
                </c:pt>
                <c:pt idx="15">
                  <c:v>10214.549999999999</c:v>
                </c:pt>
                <c:pt idx="16">
                  <c:v>9397.4499999999989</c:v>
                </c:pt>
                <c:pt idx="17">
                  <c:v>8646.15</c:v>
                </c:pt>
                <c:pt idx="18">
                  <c:v>7956.1</c:v>
                </c:pt>
                <c:pt idx="19">
                  <c:v>7318.4500000000007</c:v>
                </c:pt>
                <c:pt idx="20">
                  <c:v>6734.8</c:v>
                </c:pt>
                <c:pt idx="21">
                  <c:v>6195.75</c:v>
                </c:pt>
                <c:pt idx="22">
                  <c:v>5700.9</c:v>
                </c:pt>
                <c:pt idx="23">
                  <c:v>5245.8499999999995</c:v>
                </c:pt>
                <c:pt idx="24">
                  <c:v>4826.25</c:v>
                </c:pt>
                <c:pt idx="25">
                  <c:v>4440.8</c:v>
                </c:pt>
                <c:pt idx="26">
                  <c:v>4086.0000000000005</c:v>
                </c:pt>
                <c:pt idx="27">
                  <c:v>3680.9500000000003</c:v>
                </c:pt>
                <c:pt idx="28">
                  <c:v>3358.8</c:v>
                </c:pt>
                <c:pt idx="29">
                  <c:v>3066.95</c:v>
                </c:pt>
                <c:pt idx="30">
                  <c:v>2800.8</c:v>
                </c:pt>
                <c:pt idx="31">
                  <c:v>2565.25</c:v>
                </c:pt>
                <c:pt idx="32">
                  <c:v>2415.15</c:v>
                </c:pt>
                <c:pt idx="33">
                  <c:v>2174.6</c:v>
                </c:pt>
                <c:pt idx="34">
                  <c:v>1974.85</c:v>
                </c:pt>
                <c:pt idx="35">
                  <c:v>1828.8500000000001</c:v>
                </c:pt>
                <c:pt idx="36">
                  <c:v>1682.1999999999998</c:v>
                </c:pt>
                <c:pt idx="37">
                  <c:v>1505.6499999999999</c:v>
                </c:pt>
                <c:pt idx="38">
                  <c:v>1405.5500000000002</c:v>
                </c:pt>
                <c:pt idx="39">
                  <c:v>1260.05</c:v>
                </c:pt>
                <c:pt idx="40">
                  <c:v>1173.6500000000001</c:v>
                </c:pt>
                <c:pt idx="41">
                  <c:v>1093.5</c:v>
                </c:pt>
                <c:pt idx="42">
                  <c:v>996.95</c:v>
                </c:pt>
                <c:pt idx="43">
                  <c:v>916.2</c:v>
                </c:pt>
                <c:pt idx="44">
                  <c:v>850.1</c:v>
                </c:pt>
                <c:pt idx="45">
                  <c:v>781.80000000000007</c:v>
                </c:pt>
                <c:pt idx="46">
                  <c:v>712.5</c:v>
                </c:pt>
                <c:pt idx="47">
                  <c:v>654.95000000000005</c:v>
                </c:pt>
                <c:pt idx="48">
                  <c:v>610.65</c:v>
                </c:pt>
                <c:pt idx="49">
                  <c:v>559.69999999999993</c:v>
                </c:pt>
                <c:pt idx="50">
                  <c:v>512</c:v>
                </c:pt>
                <c:pt idx="51">
                  <c:v>474.95</c:v>
                </c:pt>
                <c:pt idx="52">
                  <c:v>433.40000000000003</c:v>
                </c:pt>
                <c:pt idx="53">
                  <c:v>398.4</c:v>
                </c:pt>
                <c:pt idx="54">
                  <c:v>368.9</c:v>
                </c:pt>
                <c:pt idx="55">
                  <c:v>339.6</c:v>
                </c:pt>
                <c:pt idx="56">
                  <c:v>311.5</c:v>
                </c:pt>
                <c:pt idx="57">
                  <c:v>286.34999999999997</c:v>
                </c:pt>
                <c:pt idx="58">
                  <c:v>263</c:v>
                </c:pt>
                <c:pt idx="59">
                  <c:v>241.45</c:v>
                </c:pt>
                <c:pt idx="60">
                  <c:v>222.6</c:v>
                </c:pt>
                <c:pt idx="61">
                  <c:v>204.8</c:v>
                </c:pt>
                <c:pt idx="62">
                  <c:v>188.75</c:v>
                </c:pt>
                <c:pt idx="63">
                  <c:v>172.9</c:v>
                </c:pt>
                <c:pt idx="64">
                  <c:v>159.89999999999998</c:v>
                </c:pt>
                <c:pt idx="65">
                  <c:v>146.6</c:v>
                </c:pt>
                <c:pt idx="66">
                  <c:v>135.19999999999999</c:v>
                </c:pt>
                <c:pt idx="67">
                  <c:v>124.2</c:v>
                </c:pt>
                <c:pt idx="68">
                  <c:v>114.3</c:v>
                </c:pt>
                <c:pt idx="69">
                  <c:v>105.1</c:v>
                </c:pt>
                <c:pt idx="70">
                  <c:v>96.699999999999989</c:v>
                </c:pt>
                <c:pt idx="71">
                  <c:v>89.05</c:v>
                </c:pt>
                <c:pt idx="72">
                  <c:v>81.8</c:v>
                </c:pt>
                <c:pt idx="73">
                  <c:v>75.349999999999994</c:v>
                </c:pt>
                <c:pt idx="74">
                  <c:v>69.3</c:v>
                </c:pt>
                <c:pt idx="75">
                  <c:v>63.70000000000001</c:v>
                </c:pt>
                <c:pt idx="76">
                  <c:v>58.7</c:v>
                </c:pt>
                <c:pt idx="77">
                  <c:v>54</c:v>
                </c:pt>
                <c:pt idx="78">
                  <c:v>49.7</c:v>
                </c:pt>
                <c:pt idx="79">
                  <c:v>45.699999999999996</c:v>
                </c:pt>
                <c:pt idx="80">
                  <c:v>42.05</c:v>
                </c:pt>
                <c:pt idx="81">
                  <c:v>38.65</c:v>
                </c:pt>
                <c:pt idx="82">
                  <c:v>35.549999999999997</c:v>
                </c:pt>
                <c:pt idx="83">
                  <c:v>32.75</c:v>
                </c:pt>
                <c:pt idx="84">
                  <c:v>30.099999999999998</c:v>
                </c:pt>
                <c:pt idx="85">
                  <c:v>27.7</c:v>
                </c:pt>
                <c:pt idx="86">
                  <c:v>25.5</c:v>
                </c:pt>
                <c:pt idx="87">
                  <c:v>24.049999999999997</c:v>
                </c:pt>
                <c:pt idx="88">
                  <c:v>22.05</c:v>
                </c:pt>
                <c:pt idx="89">
                  <c:v>19.849999999999998</c:v>
                </c:pt>
                <c:pt idx="90">
                  <c:v>18.3</c:v>
                </c:pt>
                <c:pt idx="91">
                  <c:v>16.850000000000001</c:v>
                </c:pt>
                <c:pt idx="92">
                  <c:v>15.5</c:v>
                </c:pt>
                <c:pt idx="93">
                  <c:v>14.25</c:v>
                </c:pt>
                <c:pt idx="94">
                  <c:v>13.100000000000001</c:v>
                </c:pt>
                <c:pt idx="95">
                  <c:v>12.05</c:v>
                </c:pt>
                <c:pt idx="96">
                  <c:v>11.1</c:v>
                </c:pt>
                <c:pt idx="97">
                  <c:v>10.200000000000001</c:v>
                </c:pt>
                <c:pt idx="98">
                  <c:v>9.4</c:v>
                </c:pt>
                <c:pt idx="99">
                  <c:v>8.65</c:v>
                </c:pt>
                <c:pt idx="100">
                  <c:v>7.95</c:v>
                </c:pt>
                <c:pt idx="101">
                  <c:v>7.3</c:v>
                </c:pt>
                <c:pt idx="102">
                  <c:v>6.75</c:v>
                </c:pt>
                <c:pt idx="103">
                  <c:v>6.2</c:v>
                </c:pt>
                <c:pt idx="104">
                  <c:v>5.7</c:v>
                </c:pt>
                <c:pt idx="105">
                  <c:v>5.25</c:v>
                </c:pt>
                <c:pt idx="106">
                  <c:v>4.8500000000000005</c:v>
                </c:pt>
                <c:pt idx="107">
                  <c:v>4.45</c:v>
                </c:pt>
                <c:pt idx="108">
                  <c:v>4.1000000000000005</c:v>
                </c:pt>
                <c:pt idx="109">
                  <c:v>3.75</c:v>
                </c:pt>
                <c:pt idx="110">
                  <c:v>3.4499999999999997</c:v>
                </c:pt>
                <c:pt idx="111">
                  <c:v>3.2</c:v>
                </c:pt>
                <c:pt idx="112">
                  <c:v>2.9499999999999997</c:v>
                </c:pt>
                <c:pt idx="113">
                  <c:v>2.7</c:v>
                </c:pt>
                <c:pt idx="114">
                  <c:v>2.5</c:v>
                </c:pt>
                <c:pt idx="115">
                  <c:v>2.2999999999999998</c:v>
                </c:pt>
                <c:pt idx="116">
                  <c:v>2.1</c:v>
                </c:pt>
                <c:pt idx="117">
                  <c:v>1.95</c:v>
                </c:pt>
                <c:pt idx="118">
                  <c:v>1.8</c:v>
                </c:pt>
              </c:numCache>
            </c:numRef>
          </c:xVal>
          <c:yVal>
            <c:numRef>
              <c:f>Nankai_Resed_50!$G$15:$G$133</c:f>
              <c:numCache>
                <c:formatCode>0.0000</c:formatCode>
                <c:ptCount val="119"/>
                <c:pt idx="1">
                  <c:v>0</c:v>
                </c:pt>
                <c:pt idx="2">
                  <c:v>4.9236829148202883E-2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4.9236829148202883E-2</c:v>
                </c:pt>
                <c:pt idx="7">
                  <c:v>4.9236829148202862E-2</c:v>
                </c:pt>
                <c:pt idx="8">
                  <c:v>0</c:v>
                </c:pt>
                <c:pt idx="9">
                  <c:v>0</c:v>
                </c:pt>
                <c:pt idx="10">
                  <c:v>4.9236829148202904E-2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4.9236829148202904E-2</c:v>
                </c:pt>
                <c:pt idx="15">
                  <c:v>0</c:v>
                </c:pt>
                <c:pt idx="16">
                  <c:v>0</c:v>
                </c:pt>
                <c:pt idx="17">
                  <c:v>4.9236829148202821E-2</c:v>
                </c:pt>
                <c:pt idx="18">
                  <c:v>0</c:v>
                </c:pt>
                <c:pt idx="19">
                  <c:v>4.9236829148202932E-2</c:v>
                </c:pt>
                <c:pt idx="20">
                  <c:v>0</c:v>
                </c:pt>
                <c:pt idx="21">
                  <c:v>4.9236829148202876E-2</c:v>
                </c:pt>
                <c:pt idx="22">
                  <c:v>4.9236829148202821E-2</c:v>
                </c:pt>
                <c:pt idx="23">
                  <c:v>0</c:v>
                </c:pt>
                <c:pt idx="24">
                  <c:v>4.9236829148202987E-2</c:v>
                </c:pt>
                <c:pt idx="25">
                  <c:v>0</c:v>
                </c:pt>
                <c:pt idx="26">
                  <c:v>4.9236829148202821E-2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9.8473658296405753E-2</c:v>
                </c:pt>
                <c:pt idx="31">
                  <c:v>4.9236829148202932E-2</c:v>
                </c:pt>
                <c:pt idx="32">
                  <c:v>0</c:v>
                </c:pt>
                <c:pt idx="33">
                  <c:v>4.9236829148202821E-2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4.9236829148202932E-2</c:v>
                </c:pt>
                <c:pt idx="38">
                  <c:v>0</c:v>
                </c:pt>
                <c:pt idx="39">
                  <c:v>9.8473658296405642E-2</c:v>
                </c:pt>
                <c:pt idx="40">
                  <c:v>4.9236829148202932E-2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4.9236829148203043E-2</c:v>
                </c:pt>
                <c:pt idx="55">
                  <c:v>4.9236829148202821E-2</c:v>
                </c:pt>
                <c:pt idx="56">
                  <c:v>0</c:v>
                </c:pt>
                <c:pt idx="57">
                  <c:v>4.9236829148202821E-2</c:v>
                </c:pt>
                <c:pt idx="58">
                  <c:v>4.9236829148202821E-2</c:v>
                </c:pt>
                <c:pt idx="59">
                  <c:v>4.9236829148202821E-2</c:v>
                </c:pt>
                <c:pt idx="60">
                  <c:v>9.8473658296405864E-2</c:v>
                </c:pt>
                <c:pt idx="61">
                  <c:v>0.14771048744460868</c:v>
                </c:pt>
                <c:pt idx="62">
                  <c:v>0.14771048744460868</c:v>
                </c:pt>
                <c:pt idx="63">
                  <c:v>0.19694731659281128</c:v>
                </c:pt>
                <c:pt idx="64">
                  <c:v>0.19694731659281195</c:v>
                </c:pt>
                <c:pt idx="65">
                  <c:v>0.24618414574101433</c:v>
                </c:pt>
                <c:pt idx="66">
                  <c:v>0.29542097488921737</c:v>
                </c:pt>
                <c:pt idx="67">
                  <c:v>1.0339734121122599</c:v>
                </c:pt>
                <c:pt idx="68">
                  <c:v>2.4126046282619416</c:v>
                </c:pt>
                <c:pt idx="69">
                  <c:v>6.8439192516001999</c:v>
                </c:pt>
                <c:pt idx="70">
                  <c:v>9.9458394879369827</c:v>
                </c:pt>
                <c:pt idx="71">
                  <c:v>10.733628754308231</c:v>
                </c:pt>
                <c:pt idx="72">
                  <c:v>6.006893156080757</c:v>
                </c:pt>
                <c:pt idx="73">
                  <c:v>5.5145248645987195</c:v>
                </c:pt>
                <c:pt idx="74">
                  <c:v>4.185130477597248</c:v>
                </c:pt>
                <c:pt idx="75">
                  <c:v>3.8404726735598231</c:v>
                </c:pt>
                <c:pt idx="76">
                  <c:v>3.4958148695224054</c:v>
                </c:pt>
                <c:pt idx="77">
                  <c:v>3.1019202363367739</c:v>
                </c:pt>
                <c:pt idx="78">
                  <c:v>2.9049729197439689</c:v>
                </c:pt>
                <c:pt idx="79">
                  <c:v>2.7572624322993704</c:v>
                </c:pt>
                <c:pt idx="80">
                  <c:v>2.8064992614475699</c:v>
                </c:pt>
                <c:pt idx="81">
                  <c:v>2.3141309699655324</c:v>
                </c:pt>
                <c:pt idx="82">
                  <c:v>2.1664204825209197</c:v>
                </c:pt>
                <c:pt idx="83">
                  <c:v>1.920236336779908</c:v>
                </c:pt>
                <c:pt idx="84">
                  <c:v>1.6740521910388821</c:v>
                </c:pt>
                <c:pt idx="85">
                  <c:v>1.7232890201871101</c:v>
                </c:pt>
                <c:pt idx="86">
                  <c:v>1.4278680452978847</c:v>
                </c:pt>
                <c:pt idx="87">
                  <c:v>1.378631216149671</c:v>
                </c:pt>
                <c:pt idx="88">
                  <c:v>1.2801575578532578</c:v>
                </c:pt>
                <c:pt idx="89">
                  <c:v>1.2309207287050867</c:v>
                </c:pt>
                <c:pt idx="90">
                  <c:v>1.1324470704086735</c:v>
                </c:pt>
                <c:pt idx="91">
                  <c:v>1.0832102412604456</c:v>
                </c:pt>
                <c:pt idx="92">
                  <c:v>0.88626292466766188</c:v>
                </c:pt>
                <c:pt idx="93">
                  <c:v>0.83702609551946239</c:v>
                </c:pt>
                <c:pt idx="94">
                  <c:v>0.78778926637122026</c:v>
                </c:pt>
                <c:pt idx="95">
                  <c:v>0.7385524372230492</c:v>
                </c:pt>
                <c:pt idx="96">
                  <c:v>0.78778926637124869</c:v>
                </c:pt>
                <c:pt idx="97">
                  <c:v>0.78778926637123448</c:v>
                </c:pt>
                <c:pt idx="98">
                  <c:v>0.7385524372230492</c:v>
                </c:pt>
                <c:pt idx="99">
                  <c:v>0.64007877892662179</c:v>
                </c:pt>
                <c:pt idx="100">
                  <c:v>0.64007877892665022</c:v>
                </c:pt>
                <c:pt idx="101">
                  <c:v>0.64007877892663601</c:v>
                </c:pt>
                <c:pt idx="102">
                  <c:v>0.59084194977843651</c:v>
                </c:pt>
                <c:pt idx="103">
                  <c:v>0.54160512063022281</c:v>
                </c:pt>
                <c:pt idx="104">
                  <c:v>0.59084194977843651</c:v>
                </c:pt>
                <c:pt idx="105">
                  <c:v>0.54160512063023702</c:v>
                </c:pt>
                <c:pt idx="106">
                  <c:v>0.5416051206302086</c:v>
                </c:pt>
                <c:pt idx="107">
                  <c:v>0.49236829148203753</c:v>
                </c:pt>
                <c:pt idx="108">
                  <c:v>0.44313146233382383</c:v>
                </c:pt>
                <c:pt idx="109">
                  <c:v>0.49236829148203753</c:v>
                </c:pt>
                <c:pt idx="110">
                  <c:v>0.39389463318562434</c:v>
                </c:pt>
                <c:pt idx="111">
                  <c:v>0.34465780403742485</c:v>
                </c:pt>
                <c:pt idx="112">
                  <c:v>0.34465780403742485</c:v>
                </c:pt>
                <c:pt idx="113">
                  <c:v>0.34465780403741064</c:v>
                </c:pt>
                <c:pt idx="114">
                  <c:v>0.29542097488922536</c:v>
                </c:pt>
                <c:pt idx="115">
                  <c:v>0.29542097488919694</c:v>
                </c:pt>
                <c:pt idx="116">
                  <c:v>0.24618414574102587</c:v>
                </c:pt>
                <c:pt idx="117">
                  <c:v>0.295420974889268</c:v>
                </c:pt>
                <c:pt idx="118">
                  <c:v>0.29542097488915431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4645504"/>
        <c:axId val="144650624"/>
      </c:scatterChart>
      <c:scatterChart>
        <c:scatterStyle val="lineMarker"/>
        <c:varyColors val="0"/>
        <c:ser>
          <c:idx val="1"/>
          <c:order val="1"/>
          <c:tx>
            <c:v>NCL</c:v>
          </c:tx>
          <c:spPr>
            <a:ln w="12700">
              <a:solidFill>
                <a:srgbClr val="993366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Nankai_Resed_50!$M$15:$M$133</c:f>
              <c:numCache>
                <c:formatCode>General</c:formatCode>
                <c:ptCount val="119"/>
                <c:pt idx="0">
                  <c:v>21638</c:v>
                </c:pt>
                <c:pt idx="1">
                  <c:v>20542</c:v>
                </c:pt>
                <c:pt idx="2">
                  <c:v>19431.2</c:v>
                </c:pt>
                <c:pt idx="3">
                  <c:v>18262.849999999999</c:v>
                </c:pt>
                <c:pt idx="4">
                  <c:v>17088.899999999998</c:v>
                </c:pt>
                <c:pt idx="5">
                  <c:v>16433.25</c:v>
                </c:pt>
                <c:pt idx="6">
                  <c:v>15820.9</c:v>
                </c:pt>
                <c:pt idx="7">
                  <c:v>15146.75</c:v>
                </c:pt>
                <c:pt idx="8">
                  <c:v>14533</c:v>
                </c:pt>
                <c:pt idx="9">
                  <c:v>14052.9</c:v>
                </c:pt>
                <c:pt idx="10">
                  <c:v>13606.15</c:v>
                </c:pt>
                <c:pt idx="11">
                  <c:v>13020.099999999999</c:v>
                </c:pt>
                <c:pt idx="12">
                  <c:v>12487.550000000001</c:v>
                </c:pt>
                <c:pt idx="13">
                  <c:v>11745.150000000001</c:v>
                </c:pt>
                <c:pt idx="14">
                  <c:v>11097.35</c:v>
                </c:pt>
                <c:pt idx="15">
                  <c:v>10214.549999999999</c:v>
                </c:pt>
                <c:pt idx="16">
                  <c:v>9397.4499999999989</c:v>
                </c:pt>
                <c:pt idx="17">
                  <c:v>8646.15</c:v>
                </c:pt>
                <c:pt idx="18">
                  <c:v>7956.1</c:v>
                </c:pt>
                <c:pt idx="19">
                  <c:v>7318.4500000000007</c:v>
                </c:pt>
                <c:pt idx="20">
                  <c:v>6734.8</c:v>
                </c:pt>
                <c:pt idx="21">
                  <c:v>6195.75</c:v>
                </c:pt>
                <c:pt idx="22">
                  <c:v>5700.9</c:v>
                </c:pt>
                <c:pt idx="23">
                  <c:v>5245.8499999999995</c:v>
                </c:pt>
                <c:pt idx="24">
                  <c:v>4826.25</c:v>
                </c:pt>
                <c:pt idx="25">
                  <c:v>4440.8</c:v>
                </c:pt>
                <c:pt idx="26">
                  <c:v>4086.0000000000005</c:v>
                </c:pt>
                <c:pt idx="27">
                  <c:v>3680.9500000000003</c:v>
                </c:pt>
                <c:pt idx="28">
                  <c:v>3358.8</c:v>
                </c:pt>
                <c:pt idx="29">
                  <c:v>3066.95</c:v>
                </c:pt>
                <c:pt idx="30">
                  <c:v>2800.8</c:v>
                </c:pt>
                <c:pt idx="31">
                  <c:v>2565.25</c:v>
                </c:pt>
                <c:pt idx="32">
                  <c:v>2415.15</c:v>
                </c:pt>
                <c:pt idx="33">
                  <c:v>2174.6</c:v>
                </c:pt>
                <c:pt idx="34">
                  <c:v>1974.85</c:v>
                </c:pt>
                <c:pt idx="35">
                  <c:v>1828.8500000000001</c:v>
                </c:pt>
                <c:pt idx="36">
                  <c:v>1682.1999999999998</c:v>
                </c:pt>
                <c:pt idx="37">
                  <c:v>1505.6499999999999</c:v>
                </c:pt>
                <c:pt idx="38">
                  <c:v>1405.5500000000002</c:v>
                </c:pt>
                <c:pt idx="39">
                  <c:v>1260.05</c:v>
                </c:pt>
                <c:pt idx="40">
                  <c:v>1173.6500000000001</c:v>
                </c:pt>
                <c:pt idx="41">
                  <c:v>1093.5</c:v>
                </c:pt>
                <c:pt idx="42">
                  <c:v>996.95</c:v>
                </c:pt>
                <c:pt idx="43">
                  <c:v>916.2</c:v>
                </c:pt>
                <c:pt idx="44">
                  <c:v>850.1</c:v>
                </c:pt>
                <c:pt idx="45">
                  <c:v>781.80000000000007</c:v>
                </c:pt>
                <c:pt idx="46">
                  <c:v>712.5</c:v>
                </c:pt>
                <c:pt idx="47">
                  <c:v>654.95000000000005</c:v>
                </c:pt>
                <c:pt idx="48">
                  <c:v>610.65</c:v>
                </c:pt>
                <c:pt idx="49">
                  <c:v>559.69999999999993</c:v>
                </c:pt>
                <c:pt idx="50">
                  <c:v>512</c:v>
                </c:pt>
                <c:pt idx="51">
                  <c:v>474.95</c:v>
                </c:pt>
                <c:pt idx="52">
                  <c:v>433.40000000000003</c:v>
                </c:pt>
                <c:pt idx="53">
                  <c:v>398.4</c:v>
                </c:pt>
                <c:pt idx="54">
                  <c:v>368.9</c:v>
                </c:pt>
                <c:pt idx="55">
                  <c:v>339.6</c:v>
                </c:pt>
                <c:pt idx="56">
                  <c:v>311.5</c:v>
                </c:pt>
                <c:pt idx="57">
                  <c:v>286.34999999999997</c:v>
                </c:pt>
                <c:pt idx="58">
                  <c:v>263</c:v>
                </c:pt>
                <c:pt idx="59">
                  <c:v>241.45</c:v>
                </c:pt>
                <c:pt idx="60">
                  <c:v>222.6</c:v>
                </c:pt>
                <c:pt idx="61">
                  <c:v>204.8</c:v>
                </c:pt>
                <c:pt idx="62">
                  <c:v>188.75</c:v>
                </c:pt>
                <c:pt idx="63">
                  <c:v>172.9</c:v>
                </c:pt>
                <c:pt idx="64">
                  <c:v>159.89999999999998</c:v>
                </c:pt>
                <c:pt idx="65">
                  <c:v>146.6</c:v>
                </c:pt>
                <c:pt idx="66">
                  <c:v>135.19999999999999</c:v>
                </c:pt>
                <c:pt idx="67">
                  <c:v>124.2</c:v>
                </c:pt>
                <c:pt idx="68">
                  <c:v>114.3</c:v>
                </c:pt>
                <c:pt idx="69">
                  <c:v>105.1</c:v>
                </c:pt>
                <c:pt idx="70">
                  <c:v>96.699999999999989</c:v>
                </c:pt>
                <c:pt idx="71">
                  <c:v>89.05</c:v>
                </c:pt>
                <c:pt idx="72">
                  <c:v>81.8</c:v>
                </c:pt>
                <c:pt idx="73">
                  <c:v>75.349999999999994</c:v>
                </c:pt>
                <c:pt idx="74">
                  <c:v>69.3</c:v>
                </c:pt>
                <c:pt idx="75">
                  <c:v>63.70000000000001</c:v>
                </c:pt>
                <c:pt idx="76">
                  <c:v>58.7</c:v>
                </c:pt>
                <c:pt idx="77">
                  <c:v>54</c:v>
                </c:pt>
                <c:pt idx="78">
                  <c:v>49.7</c:v>
                </c:pt>
                <c:pt idx="79">
                  <c:v>45.699999999999996</c:v>
                </c:pt>
                <c:pt idx="80">
                  <c:v>42.05</c:v>
                </c:pt>
                <c:pt idx="81">
                  <c:v>38.65</c:v>
                </c:pt>
                <c:pt idx="82">
                  <c:v>35.549999999999997</c:v>
                </c:pt>
                <c:pt idx="83">
                  <c:v>32.75</c:v>
                </c:pt>
                <c:pt idx="84">
                  <c:v>30.099999999999998</c:v>
                </c:pt>
                <c:pt idx="85">
                  <c:v>27.7</c:v>
                </c:pt>
                <c:pt idx="86">
                  <c:v>25.5</c:v>
                </c:pt>
                <c:pt idx="87">
                  <c:v>24.049999999999997</c:v>
                </c:pt>
                <c:pt idx="88">
                  <c:v>22.05</c:v>
                </c:pt>
                <c:pt idx="89">
                  <c:v>19.849999999999998</c:v>
                </c:pt>
                <c:pt idx="90">
                  <c:v>18.3</c:v>
                </c:pt>
                <c:pt idx="91">
                  <c:v>16.850000000000001</c:v>
                </c:pt>
                <c:pt idx="92">
                  <c:v>15.5</c:v>
                </c:pt>
                <c:pt idx="93">
                  <c:v>14.25</c:v>
                </c:pt>
                <c:pt idx="94">
                  <c:v>13.100000000000001</c:v>
                </c:pt>
                <c:pt idx="95">
                  <c:v>12.05</c:v>
                </c:pt>
                <c:pt idx="96">
                  <c:v>11.1</c:v>
                </c:pt>
                <c:pt idx="97">
                  <c:v>10.200000000000001</c:v>
                </c:pt>
                <c:pt idx="98">
                  <c:v>9.4</c:v>
                </c:pt>
                <c:pt idx="99">
                  <c:v>8.65</c:v>
                </c:pt>
                <c:pt idx="100">
                  <c:v>7.95</c:v>
                </c:pt>
                <c:pt idx="101">
                  <c:v>7.3</c:v>
                </c:pt>
                <c:pt idx="102">
                  <c:v>6.75</c:v>
                </c:pt>
                <c:pt idx="103">
                  <c:v>6.2</c:v>
                </c:pt>
                <c:pt idx="104">
                  <c:v>5.7</c:v>
                </c:pt>
                <c:pt idx="105">
                  <c:v>5.25</c:v>
                </c:pt>
                <c:pt idx="106">
                  <c:v>4.8500000000000005</c:v>
                </c:pt>
                <c:pt idx="107">
                  <c:v>4.45</c:v>
                </c:pt>
                <c:pt idx="108">
                  <c:v>4.1000000000000005</c:v>
                </c:pt>
                <c:pt idx="109">
                  <c:v>3.75</c:v>
                </c:pt>
                <c:pt idx="110">
                  <c:v>3.4499999999999997</c:v>
                </c:pt>
                <c:pt idx="111">
                  <c:v>3.2</c:v>
                </c:pt>
                <c:pt idx="112">
                  <c:v>2.9499999999999997</c:v>
                </c:pt>
                <c:pt idx="113">
                  <c:v>2.7</c:v>
                </c:pt>
                <c:pt idx="114">
                  <c:v>2.5</c:v>
                </c:pt>
                <c:pt idx="115">
                  <c:v>2.2999999999999998</c:v>
                </c:pt>
                <c:pt idx="116">
                  <c:v>2.1</c:v>
                </c:pt>
                <c:pt idx="117">
                  <c:v>1.95</c:v>
                </c:pt>
                <c:pt idx="118">
                  <c:v>1.8</c:v>
                </c:pt>
              </c:numCache>
            </c:numRef>
          </c:xVal>
          <c:yVal>
            <c:numRef>
              <c:f>Nankai_Resed_50!$Q$15:$Q$133</c:f>
              <c:numCache>
                <c:formatCode>General</c:formatCode>
                <c:ptCount val="119"/>
                <c:pt idx="1">
                  <c:v>0</c:v>
                </c:pt>
                <c:pt idx="2">
                  <c:v>6.7369866771914352E-3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9.8622989181774562E-3</c:v>
                </c:pt>
                <c:pt idx="7">
                  <c:v>8.6005764435555902E-3</c:v>
                </c:pt>
                <c:pt idx="8">
                  <c:v>0</c:v>
                </c:pt>
                <c:pt idx="9">
                  <c:v>0</c:v>
                </c:pt>
                <c:pt idx="10">
                  <c:v>1.1592561150566033E-2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6.6013185478060342E-3</c:v>
                </c:pt>
                <c:pt idx="15">
                  <c:v>0</c:v>
                </c:pt>
                <c:pt idx="16">
                  <c:v>0</c:v>
                </c:pt>
                <c:pt idx="17">
                  <c:v>4.4947247330747201E-3</c:v>
                </c:pt>
                <c:pt idx="18">
                  <c:v>0</c:v>
                </c:pt>
                <c:pt idx="19">
                  <c:v>4.4830961559850901E-3</c:v>
                </c:pt>
                <c:pt idx="20">
                  <c:v>0</c:v>
                </c:pt>
                <c:pt idx="21">
                  <c:v>4.4893207994643426E-3</c:v>
                </c:pt>
                <c:pt idx="22">
                  <c:v>4.4992996542617993E-3</c:v>
                </c:pt>
                <c:pt idx="23">
                  <c:v>0</c:v>
                </c:pt>
                <c:pt idx="24">
                  <c:v>4.4923913906416884E-3</c:v>
                </c:pt>
                <c:pt idx="25">
                  <c:v>0</c:v>
                </c:pt>
                <c:pt idx="26">
                  <c:v>4.4977581752231235E-3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8.251283279694677E-3</c:v>
                </c:pt>
                <c:pt idx="31">
                  <c:v>4.2632116736445085E-3</c:v>
                </c:pt>
                <c:pt idx="32">
                  <c:v>0</c:v>
                </c:pt>
                <c:pt idx="33">
                  <c:v>3.56968602437539E-3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3.3777695294480272E-3</c:v>
                </c:pt>
                <c:pt idx="38">
                  <c:v>0</c:v>
                </c:pt>
                <c:pt idx="39">
                  <c:v>6.854480948056311E-3</c:v>
                </c:pt>
                <c:pt idx="40">
                  <c:v>5.2724833090175447E-3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4.8682573955384665E-3</c:v>
                </c:pt>
                <c:pt idx="55">
                  <c:v>4.5255246813100513E-3</c:v>
                </c:pt>
                <c:pt idx="56">
                  <c:v>0</c:v>
                </c:pt>
                <c:pt idx="57">
                  <c:v>4.4487943546965992E-3</c:v>
                </c:pt>
                <c:pt idx="58">
                  <c:v>4.4029623080853652E-3</c:v>
                </c:pt>
                <c:pt idx="59">
                  <c:v>4.3807747034134165E-3</c:v>
                </c:pt>
                <c:pt idx="60">
                  <c:v>9.2148622844384076E-3</c:v>
                </c:pt>
                <c:pt idx="61">
                  <c:v>1.34812126000149E-2</c:v>
                </c:pt>
                <c:pt idx="62">
                  <c:v>1.3767327826084759E-2</c:v>
                </c:pt>
                <c:pt idx="63">
                  <c:v>1.7079901726151894E-2</c:v>
                </c:pt>
                <c:pt idx="64">
                  <c:v>1.9165642627812531E-2</c:v>
                </c:pt>
                <c:pt idx="65">
                  <c:v>2.1563561976437835E-2</c:v>
                </c:pt>
                <c:pt idx="66">
                  <c:v>2.7758422044404207E-2</c:v>
                </c:pt>
                <c:pt idx="67">
                  <c:v>9.2678826614116958E-2</c:v>
                </c:pt>
                <c:pt idx="68">
                  <c:v>0.22092462004357147</c:v>
                </c:pt>
                <c:pt idx="69">
                  <c:v>0.62037362470941504</c:v>
                </c:pt>
                <c:pt idx="70">
                  <c:v>0.90821087070160456</c:v>
                </c:pt>
                <c:pt idx="71">
                  <c:v>0.99065543327423145</c:v>
                </c:pt>
                <c:pt idx="72">
                  <c:v>0.53804721990352145</c:v>
                </c:pt>
                <c:pt idx="73">
                  <c:v>0.51070853604826438</c:v>
                </c:pt>
                <c:pt idx="74">
                  <c:v>0.38034089414297806</c:v>
                </c:pt>
                <c:pt idx="75">
                  <c:v>0.34669361344597155</c:v>
                </c:pt>
                <c:pt idx="76">
                  <c:v>0.32529132975305736</c:v>
                </c:pt>
                <c:pt idx="77">
                  <c:v>0.28272167979857432</c:v>
                </c:pt>
                <c:pt idx="78">
                  <c:v>0.26629173403124551</c:v>
                </c:pt>
                <c:pt idx="79">
                  <c:v>0.24995750794446706</c:v>
                </c:pt>
                <c:pt idx="80">
                  <c:v>0.25646194286974844</c:v>
                </c:pt>
                <c:pt idx="81">
                  <c:v>0.20877561986613513</c:v>
                </c:pt>
                <c:pt idx="82">
                  <c:v>0.19709993499674636</c:v>
                </c:pt>
                <c:pt idx="83">
                  <c:v>0.1780443815473147</c:v>
                </c:pt>
                <c:pt idx="84">
                  <c:v>0.15091250697738151</c:v>
                </c:pt>
                <c:pt idx="85">
                  <c:v>0.15775361925545314</c:v>
                </c:pt>
                <c:pt idx="86">
                  <c:v>0.13124527343695019</c:v>
                </c:pt>
                <c:pt idx="87">
                  <c:v>0.17912414987923733</c:v>
                </c:pt>
                <c:pt idx="88">
                  <c:v>0.11215433189326941</c:v>
                </c:pt>
                <c:pt idx="89">
                  <c:v>8.9079186741345795E-2</c:v>
                </c:pt>
                <c:pt idx="90">
                  <c:v>0.10594879247336413</c:v>
                </c:pt>
                <c:pt idx="91">
                  <c:v>9.9810894429414779E-2</c:v>
                </c:pt>
                <c:pt idx="92">
                  <c:v>8.0724468602144148E-2</c:v>
                </c:pt>
                <c:pt idx="93">
                  <c:v>7.5720693367546207E-2</c:v>
                </c:pt>
                <c:pt idx="94">
                  <c:v>7.1214397140384966E-2</c:v>
                </c:pt>
                <c:pt idx="95">
                  <c:v>6.7240649443720046E-2</c:v>
                </c:pt>
                <c:pt idx="96">
                  <c:v>7.2970593384453386E-2</c:v>
                </c:pt>
                <c:pt idx="97">
                  <c:v>7.0866810692748514E-2</c:v>
                </c:pt>
                <c:pt idx="98">
                  <c:v>6.8779729563366809E-2</c:v>
                </c:pt>
                <c:pt idx="99">
                  <c:v>5.8553605123219832E-2</c:v>
                </c:pt>
                <c:pt idx="100">
                  <c:v>5.7695275345859762E-2</c:v>
                </c:pt>
                <c:pt idx="101">
                  <c:v>5.7079624110712178E-2</c:v>
                </c:pt>
                <c:pt idx="102">
                  <c:v>5.7374295304886691E-2</c:v>
                </c:pt>
                <c:pt idx="103">
                  <c:v>4.8471103098438627E-2</c:v>
                </c:pt>
                <c:pt idx="104">
                  <c:v>5.344990120062032E-2</c:v>
                </c:pt>
                <c:pt idx="105">
                  <c:v>5.009496656943354E-2</c:v>
                </c:pt>
                <c:pt idx="106">
                  <c:v>5.1984194901809624E-2</c:v>
                </c:pt>
                <c:pt idx="107">
                  <c:v>4.3511034319539267E-2</c:v>
                </c:pt>
                <c:pt idx="108">
                  <c:v>4.1147389326071863E-2</c:v>
                </c:pt>
                <c:pt idx="109">
                  <c:v>4.1971844353172534E-2</c:v>
                </c:pt>
                <c:pt idx="110">
                  <c:v>3.5933058178562523E-2</c:v>
                </c:pt>
                <c:pt idx="111">
                  <c:v>3.485133534567833E-2</c:v>
                </c:pt>
                <c:pt idx="112">
                  <c:v>3.2228361556917419E-2</c:v>
                </c:pt>
                <c:pt idx="113">
                  <c:v>2.9605150768997009E-2</c:v>
                </c:pt>
                <c:pt idx="114">
                  <c:v>2.9198112715199773E-2</c:v>
                </c:pt>
                <c:pt idx="115">
                  <c:v>2.694979363392036E-2</c:v>
                </c:pt>
                <c:pt idx="116">
                  <c:v>2.0584379739269049E-2</c:v>
                </c:pt>
                <c:pt idx="117">
                  <c:v>3.0322205404715055E-2</c:v>
                </c:pt>
                <c:pt idx="118">
                  <c:v>2.8073977243955221E-2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4652544"/>
        <c:axId val="144843136"/>
      </c:scatterChart>
      <c:valAx>
        <c:axId val="144645504"/>
        <c:scaling>
          <c:logBase val="10"/>
          <c:orientation val="minMax"/>
          <c:max val="1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Pore Throat Radius [nm]</a:t>
                </a:r>
              </a:p>
            </c:rich>
          </c:tx>
          <c:layout>
            <c:manualLayout>
              <c:xMode val="edge"/>
              <c:yMode val="edge"/>
              <c:x val="0.31919612989552798"/>
              <c:y val="0.8501356336305909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4650624"/>
        <c:crosses val="autoZero"/>
        <c:crossBetween val="midCat"/>
      </c:valAx>
      <c:valAx>
        <c:axId val="14465062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Mercury Incremental Saturation (%PV)</a:t>
                </a:r>
              </a:p>
            </c:rich>
          </c:tx>
          <c:layout>
            <c:manualLayout>
              <c:xMode val="edge"/>
              <c:yMode val="edge"/>
              <c:x val="8.9285162884051202E-3"/>
              <c:y val="0.1662122351665110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4645504"/>
        <c:crosses val="autoZero"/>
        <c:crossBetween val="midCat"/>
      </c:valAx>
      <c:valAx>
        <c:axId val="144652544"/>
        <c:scaling>
          <c:logBase val="10"/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4843136"/>
        <c:crosses val="autoZero"/>
        <c:crossBetween val="midCat"/>
      </c:valAx>
      <c:valAx>
        <c:axId val="144843136"/>
        <c:scaling>
          <c:orientation val="minMax"/>
          <c:max val="1.3"/>
          <c:min val="0"/>
        </c:scaling>
        <c:delete val="0"/>
        <c:axPos val="r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Pore Density Distribution</a:t>
                </a:r>
              </a:p>
            </c:rich>
          </c:tx>
          <c:layout>
            <c:manualLayout>
              <c:xMode val="edge"/>
              <c:yMode val="edge"/>
              <c:x val="0.917410195049148"/>
              <c:y val="0.22070820094856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4652544"/>
        <c:crosses val="max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6676237007505902"/>
          <c:y val="0.92391304347826098"/>
          <c:w val="0.27363911204818903"/>
          <c:h val="6.2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366976779476299"/>
          <c:y val="0.10626695928043101"/>
          <c:w val="0.685780008516926"/>
          <c:h val="0.65940010630421197"/>
        </c:manualLayout>
      </c:layout>
      <c:scatterChart>
        <c:scatterStyle val="lineMarker"/>
        <c:varyColors val="0"/>
        <c:ser>
          <c:idx val="0"/>
          <c:order val="0"/>
          <c:tx>
            <c:v>Poro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Nankai_Resed_50!$M$15:$M$133</c:f>
              <c:numCache>
                <c:formatCode>General</c:formatCode>
                <c:ptCount val="119"/>
                <c:pt idx="0">
                  <c:v>21638</c:v>
                </c:pt>
                <c:pt idx="1">
                  <c:v>20542</c:v>
                </c:pt>
                <c:pt idx="2">
                  <c:v>19431.2</c:v>
                </c:pt>
                <c:pt idx="3">
                  <c:v>18262.849999999999</c:v>
                </c:pt>
                <c:pt idx="4">
                  <c:v>17088.899999999998</c:v>
                </c:pt>
                <c:pt idx="5">
                  <c:v>16433.25</c:v>
                </c:pt>
                <c:pt idx="6">
                  <c:v>15820.9</c:v>
                </c:pt>
                <c:pt idx="7">
                  <c:v>15146.75</c:v>
                </c:pt>
                <c:pt idx="8">
                  <c:v>14533</c:v>
                </c:pt>
                <c:pt idx="9">
                  <c:v>14052.9</c:v>
                </c:pt>
                <c:pt idx="10">
                  <c:v>13606.15</c:v>
                </c:pt>
                <c:pt idx="11">
                  <c:v>13020.099999999999</c:v>
                </c:pt>
                <c:pt idx="12">
                  <c:v>12487.550000000001</c:v>
                </c:pt>
                <c:pt idx="13">
                  <c:v>11745.150000000001</c:v>
                </c:pt>
                <c:pt idx="14">
                  <c:v>11097.35</c:v>
                </c:pt>
                <c:pt idx="15">
                  <c:v>10214.549999999999</c:v>
                </c:pt>
                <c:pt idx="16">
                  <c:v>9397.4499999999989</c:v>
                </c:pt>
                <c:pt idx="17">
                  <c:v>8646.15</c:v>
                </c:pt>
                <c:pt idx="18">
                  <c:v>7956.1</c:v>
                </c:pt>
                <c:pt idx="19">
                  <c:v>7318.4500000000007</c:v>
                </c:pt>
                <c:pt idx="20">
                  <c:v>6734.8</c:v>
                </c:pt>
                <c:pt idx="21">
                  <c:v>6195.75</c:v>
                </c:pt>
                <c:pt idx="22">
                  <c:v>5700.9</c:v>
                </c:pt>
                <c:pt idx="23">
                  <c:v>5245.8499999999995</c:v>
                </c:pt>
                <c:pt idx="24">
                  <c:v>4826.25</c:v>
                </c:pt>
                <c:pt idx="25">
                  <c:v>4440.8</c:v>
                </c:pt>
                <c:pt idx="26">
                  <c:v>4086.0000000000005</c:v>
                </c:pt>
                <c:pt idx="27">
                  <c:v>3680.9500000000003</c:v>
                </c:pt>
                <c:pt idx="28">
                  <c:v>3358.8</c:v>
                </c:pt>
                <c:pt idx="29">
                  <c:v>3066.95</c:v>
                </c:pt>
                <c:pt idx="30">
                  <c:v>2800.8</c:v>
                </c:pt>
                <c:pt idx="31">
                  <c:v>2565.25</c:v>
                </c:pt>
                <c:pt idx="32">
                  <c:v>2415.15</c:v>
                </c:pt>
                <c:pt idx="33">
                  <c:v>2174.6</c:v>
                </c:pt>
                <c:pt idx="34">
                  <c:v>1974.85</c:v>
                </c:pt>
                <c:pt idx="35">
                  <c:v>1828.8500000000001</c:v>
                </c:pt>
                <c:pt idx="36">
                  <c:v>1682.1999999999998</c:v>
                </c:pt>
                <c:pt idx="37">
                  <c:v>1505.6499999999999</c:v>
                </c:pt>
                <c:pt idx="38">
                  <c:v>1405.5500000000002</c:v>
                </c:pt>
                <c:pt idx="39">
                  <c:v>1260.05</c:v>
                </c:pt>
                <c:pt idx="40">
                  <c:v>1173.6500000000001</c:v>
                </c:pt>
                <c:pt idx="41">
                  <c:v>1093.5</c:v>
                </c:pt>
                <c:pt idx="42">
                  <c:v>996.95</c:v>
                </c:pt>
                <c:pt idx="43">
                  <c:v>916.2</c:v>
                </c:pt>
                <c:pt idx="44">
                  <c:v>850.1</c:v>
                </c:pt>
                <c:pt idx="45">
                  <c:v>781.80000000000007</c:v>
                </c:pt>
                <c:pt idx="46">
                  <c:v>712.5</c:v>
                </c:pt>
                <c:pt idx="47">
                  <c:v>654.95000000000005</c:v>
                </c:pt>
                <c:pt idx="48">
                  <c:v>610.65</c:v>
                </c:pt>
                <c:pt idx="49">
                  <c:v>559.69999999999993</c:v>
                </c:pt>
                <c:pt idx="50">
                  <c:v>512</c:v>
                </c:pt>
                <c:pt idx="51">
                  <c:v>474.95</c:v>
                </c:pt>
                <c:pt idx="52">
                  <c:v>433.40000000000003</c:v>
                </c:pt>
                <c:pt idx="53">
                  <c:v>398.4</c:v>
                </c:pt>
                <c:pt idx="54">
                  <c:v>368.9</c:v>
                </c:pt>
                <c:pt idx="55">
                  <c:v>339.6</c:v>
                </c:pt>
                <c:pt idx="56">
                  <c:v>311.5</c:v>
                </c:pt>
                <c:pt idx="57">
                  <c:v>286.34999999999997</c:v>
                </c:pt>
                <c:pt idx="58">
                  <c:v>263</c:v>
                </c:pt>
                <c:pt idx="59">
                  <c:v>241.45</c:v>
                </c:pt>
                <c:pt idx="60">
                  <c:v>222.6</c:v>
                </c:pt>
                <c:pt idx="61">
                  <c:v>204.8</c:v>
                </c:pt>
                <c:pt idx="62">
                  <c:v>188.75</c:v>
                </c:pt>
                <c:pt idx="63">
                  <c:v>172.9</c:v>
                </c:pt>
                <c:pt idx="64">
                  <c:v>159.89999999999998</c:v>
                </c:pt>
                <c:pt idx="65">
                  <c:v>146.6</c:v>
                </c:pt>
                <c:pt idx="66">
                  <c:v>135.19999999999999</c:v>
                </c:pt>
                <c:pt idx="67">
                  <c:v>124.2</c:v>
                </c:pt>
                <c:pt idx="68">
                  <c:v>114.3</c:v>
                </c:pt>
                <c:pt idx="69">
                  <c:v>105.1</c:v>
                </c:pt>
                <c:pt idx="70">
                  <c:v>96.699999999999989</c:v>
                </c:pt>
                <c:pt idx="71">
                  <c:v>89.05</c:v>
                </c:pt>
                <c:pt idx="72">
                  <c:v>81.8</c:v>
                </c:pt>
                <c:pt idx="73">
                  <c:v>75.349999999999994</c:v>
                </c:pt>
                <c:pt idx="74">
                  <c:v>69.3</c:v>
                </c:pt>
                <c:pt idx="75">
                  <c:v>63.70000000000001</c:v>
                </c:pt>
                <c:pt idx="76">
                  <c:v>58.7</c:v>
                </c:pt>
                <c:pt idx="77">
                  <c:v>54</c:v>
                </c:pt>
                <c:pt idx="78">
                  <c:v>49.7</c:v>
                </c:pt>
                <c:pt idx="79">
                  <c:v>45.699999999999996</c:v>
                </c:pt>
                <c:pt idx="80">
                  <c:v>42.05</c:v>
                </c:pt>
                <c:pt idx="81">
                  <c:v>38.65</c:v>
                </c:pt>
                <c:pt idx="82">
                  <c:v>35.549999999999997</c:v>
                </c:pt>
                <c:pt idx="83">
                  <c:v>32.75</c:v>
                </c:pt>
                <c:pt idx="84">
                  <c:v>30.099999999999998</c:v>
                </c:pt>
                <c:pt idx="85">
                  <c:v>27.7</c:v>
                </c:pt>
                <c:pt idx="86">
                  <c:v>25.5</c:v>
                </c:pt>
                <c:pt idx="87">
                  <c:v>24.049999999999997</c:v>
                </c:pt>
                <c:pt idx="88">
                  <c:v>22.05</c:v>
                </c:pt>
                <c:pt idx="89">
                  <c:v>19.849999999999998</c:v>
                </c:pt>
                <c:pt idx="90">
                  <c:v>18.3</c:v>
                </c:pt>
                <c:pt idx="91">
                  <c:v>16.850000000000001</c:v>
                </c:pt>
                <c:pt idx="92">
                  <c:v>15.5</c:v>
                </c:pt>
                <c:pt idx="93">
                  <c:v>14.25</c:v>
                </c:pt>
                <c:pt idx="94">
                  <c:v>13.100000000000001</c:v>
                </c:pt>
                <c:pt idx="95">
                  <c:v>12.05</c:v>
                </c:pt>
                <c:pt idx="96">
                  <c:v>11.1</c:v>
                </c:pt>
                <c:pt idx="97">
                  <c:v>10.200000000000001</c:v>
                </c:pt>
                <c:pt idx="98">
                  <c:v>9.4</c:v>
                </c:pt>
                <c:pt idx="99">
                  <c:v>8.65</c:v>
                </c:pt>
                <c:pt idx="100">
                  <c:v>7.95</c:v>
                </c:pt>
                <c:pt idx="101">
                  <c:v>7.3</c:v>
                </c:pt>
                <c:pt idx="102">
                  <c:v>6.75</c:v>
                </c:pt>
                <c:pt idx="103">
                  <c:v>6.2</c:v>
                </c:pt>
                <c:pt idx="104">
                  <c:v>5.7</c:v>
                </c:pt>
                <c:pt idx="105">
                  <c:v>5.25</c:v>
                </c:pt>
                <c:pt idx="106">
                  <c:v>4.8500000000000005</c:v>
                </c:pt>
                <c:pt idx="107">
                  <c:v>4.45</c:v>
                </c:pt>
                <c:pt idx="108">
                  <c:v>4.1000000000000005</c:v>
                </c:pt>
                <c:pt idx="109">
                  <c:v>3.75</c:v>
                </c:pt>
                <c:pt idx="110">
                  <c:v>3.4499999999999997</c:v>
                </c:pt>
                <c:pt idx="111">
                  <c:v>3.2</c:v>
                </c:pt>
                <c:pt idx="112">
                  <c:v>2.9499999999999997</c:v>
                </c:pt>
                <c:pt idx="113">
                  <c:v>2.7</c:v>
                </c:pt>
                <c:pt idx="114">
                  <c:v>2.5</c:v>
                </c:pt>
                <c:pt idx="115">
                  <c:v>2.2999999999999998</c:v>
                </c:pt>
                <c:pt idx="116">
                  <c:v>2.1</c:v>
                </c:pt>
                <c:pt idx="117">
                  <c:v>1.95</c:v>
                </c:pt>
                <c:pt idx="118">
                  <c:v>1.8</c:v>
                </c:pt>
              </c:numCache>
            </c:numRef>
          </c:xVal>
          <c:yVal>
            <c:numRef>
              <c:f>Nankai_Resed_50!$X$15:$X$133</c:f>
              <c:numCache>
                <c:formatCode>General</c:formatCode>
                <c:ptCount val="119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-0.14833494029518662</c:v>
                </c:pt>
                <c:pt idx="8">
                  <c:v>0</c:v>
                </c:pt>
                <c:pt idx="9">
                  <c:v>0</c:v>
                </c:pt>
                <c:pt idx="10">
                  <c:v>1.117297214819109E-4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7.705349347333962E-5</c:v>
                </c:pt>
                <c:pt idx="15">
                  <c:v>0</c:v>
                </c:pt>
                <c:pt idx="16">
                  <c:v>0</c:v>
                </c:pt>
                <c:pt idx="17">
                  <c:v>6.643851067755057E-5</c:v>
                </c:pt>
                <c:pt idx="18">
                  <c:v>0</c:v>
                </c:pt>
                <c:pt idx="19">
                  <c:v>7.8280017363781544E-5</c:v>
                </c:pt>
                <c:pt idx="20">
                  <c:v>0</c:v>
                </c:pt>
                <c:pt idx="21">
                  <c:v>9.2598558708920651E-5</c:v>
                </c:pt>
                <c:pt idx="22">
                  <c:v>1.0086946159855242E-4</c:v>
                </c:pt>
                <c:pt idx="23">
                  <c:v>0</c:v>
                </c:pt>
                <c:pt idx="24">
                  <c:v>1.189591350620342E-4</c:v>
                </c:pt>
                <c:pt idx="25">
                  <c:v>0</c:v>
                </c:pt>
                <c:pt idx="26">
                  <c:v>1.4068560617825179E-4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3.7509113711844196E-4</c:v>
                </c:pt>
                <c:pt idx="31">
                  <c:v>2.1190937411177859E-4</c:v>
                </c:pt>
                <c:pt idx="32">
                  <c:v>0</c:v>
                </c:pt>
                <c:pt idx="33">
                  <c:v>2.0750468955322987E-4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2.8272587409815632E-4</c:v>
                </c:pt>
                <c:pt idx="38">
                  <c:v>0</c:v>
                </c:pt>
                <c:pt idx="39">
                  <c:v>6.8612031714139542E-4</c:v>
                </c:pt>
                <c:pt idx="40">
                  <c:v>5.7772283648182372E-4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1.6920424770184303E-3</c:v>
                </c:pt>
                <c:pt idx="55">
                  <c:v>1.7035922550180738E-3</c:v>
                </c:pt>
                <c:pt idx="56">
                  <c:v>0</c:v>
                </c:pt>
                <c:pt idx="57">
                  <c:v>1.9847019114127007E-3</c:v>
                </c:pt>
                <c:pt idx="58">
                  <c:v>2.137698204370183E-3</c:v>
                </c:pt>
                <c:pt idx="59">
                  <c:v>2.3162530427855896E-3</c:v>
                </c:pt>
                <c:pt idx="60">
                  <c:v>5.2960480713043724E-3</c:v>
                </c:pt>
                <c:pt idx="61">
                  <c:v>8.4126831020274496E-3</c:v>
                </c:pt>
                <c:pt idx="62">
                  <c:v>9.3299538452400344E-3</c:v>
                </c:pt>
                <c:pt idx="63">
                  <c:v>1.2596909292628432E-2</c:v>
                </c:pt>
                <c:pt idx="64">
                  <c:v>1.5358539406779363E-2</c:v>
                </c:pt>
                <c:pt idx="65">
                  <c:v>1.8765132733847834E-2</c:v>
                </c:pt>
                <c:pt idx="66">
                  <c:v>2.6271185827386419E-2</c:v>
                </c:pt>
                <c:pt idx="67">
                  <c:v>9.5292755864796602E-2</c:v>
                </c:pt>
                <c:pt idx="68">
                  <c:v>0.24705529298279932</c:v>
                </c:pt>
                <c:pt idx="69">
                  <c:v>0.75415436706661876</c:v>
                </c:pt>
                <c:pt idx="70">
                  <c:v>1.200342990541801</c:v>
                </c:pt>
                <c:pt idx="71">
                  <c:v>1.4224215908109419</c:v>
                </c:pt>
                <c:pt idx="72">
                  <c:v>0.83995322410873119</c:v>
                </c:pt>
                <c:pt idx="73">
                  <c:v>0.86674547970045679</c:v>
                </c:pt>
                <c:pt idx="74">
                  <c:v>0.70128867952446372</c:v>
                </c:pt>
                <c:pt idx="75">
                  <c:v>0.69524816778906495</c:v>
                </c:pt>
                <c:pt idx="76">
                  <c:v>0.70879659362290015</c:v>
                </c:pt>
                <c:pt idx="77">
                  <c:v>0.66907679649749174</c:v>
                </c:pt>
                <c:pt idx="78">
                  <c:v>0.684883704941878</c:v>
                </c:pt>
                <c:pt idx="79">
                  <c:v>0.6988135430084933</c:v>
                </c:pt>
                <c:pt idx="80">
                  <c:v>0.77949847263178518</c:v>
                </c:pt>
                <c:pt idx="81">
                  <c:v>0.69000496893695995</c:v>
                </c:pt>
                <c:pt idx="82">
                  <c:v>0.70847455973211249</c:v>
                </c:pt>
                <c:pt idx="83">
                  <c:v>0.6952481677890564</c:v>
                </c:pt>
                <c:pt idx="84">
                  <c:v>0.64042211488649192</c:v>
                </c:pt>
                <c:pt idx="85">
                  <c:v>0.72793077396717554</c:v>
                </c:pt>
                <c:pt idx="86">
                  <c:v>0.65797379049500859</c:v>
                </c:pt>
                <c:pt idx="87">
                  <c:v>0.96388074897723686</c:v>
                </c:pt>
                <c:pt idx="88">
                  <c:v>0.64889828993645549</c:v>
                </c:pt>
                <c:pt idx="89">
                  <c:v>0.56721878490948585</c:v>
                </c:pt>
                <c:pt idx="90">
                  <c:v>0.7406779488108497</c:v>
                </c:pt>
                <c:pt idx="91">
                  <c:v>0.757334874196398</c:v>
                </c:pt>
                <c:pt idx="92">
                  <c:v>0.66553670762714068</c:v>
                </c:pt>
                <c:pt idx="93">
                  <c:v>0.67884744177967771</c:v>
                </c:pt>
                <c:pt idx="94">
                  <c:v>0.69447308621962955</c:v>
                </c:pt>
                <c:pt idx="95">
                  <c:v>0.71307504388620435</c:v>
                </c:pt>
                <c:pt idx="96">
                  <c:v>0.84067794647639171</c:v>
                </c:pt>
                <c:pt idx="97">
                  <c:v>0.88738227683615611</c:v>
                </c:pt>
                <c:pt idx="98">
                  <c:v>0.93591099510068199</c:v>
                </c:pt>
                <c:pt idx="99">
                  <c:v>0.86519771991526417</c:v>
                </c:pt>
                <c:pt idx="100">
                  <c:v>0.92699755705208886</c:v>
                </c:pt>
                <c:pt idx="101">
                  <c:v>0.99830506144068754</c:v>
                </c:pt>
                <c:pt idx="102">
                  <c:v>1.0890600670262516</c:v>
                </c:pt>
                <c:pt idx="103">
                  <c:v>0.9983050614406902</c:v>
                </c:pt>
                <c:pt idx="104">
                  <c:v>1.1979660737288427</c:v>
                </c:pt>
                <c:pt idx="105">
                  <c:v>1.2201506306497671</c:v>
                </c:pt>
                <c:pt idx="106">
                  <c:v>1.372669459480907</c:v>
                </c:pt>
                <c:pt idx="107">
                  <c:v>1.2478813268009259</c:v>
                </c:pt>
                <c:pt idx="108">
                  <c:v>1.2835350789951785</c:v>
                </c:pt>
                <c:pt idx="109">
                  <c:v>1.4261500877724369</c:v>
                </c:pt>
                <c:pt idx="110">
                  <c:v>1.331073415254231</c:v>
                </c:pt>
                <c:pt idx="111">
                  <c:v>1.3976270860170483</c:v>
                </c:pt>
                <c:pt idx="112">
                  <c:v>1.3976270860170426</c:v>
                </c:pt>
                <c:pt idx="113">
                  <c:v>1.3976270860169797</c:v>
                </c:pt>
                <c:pt idx="114">
                  <c:v>1.4974575921610094</c:v>
                </c:pt>
                <c:pt idx="115">
                  <c:v>1.4974575921610942</c:v>
                </c:pt>
                <c:pt idx="116">
                  <c:v>1.2478813268008864</c:v>
                </c:pt>
                <c:pt idx="117">
                  <c:v>1.9966101228816868</c:v>
                </c:pt>
                <c:pt idx="118">
                  <c:v>1.9966101228810083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0347136"/>
        <c:axId val="150350080"/>
      </c:scatterChart>
      <c:scatterChart>
        <c:scatterStyle val="lineMarker"/>
        <c:varyColors val="0"/>
        <c:ser>
          <c:idx val="1"/>
          <c:order val="1"/>
          <c:tx>
            <c:v>NCL</c:v>
          </c:tx>
          <c:spPr>
            <a:ln w="12700">
              <a:solidFill>
                <a:srgbClr val="993366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Nankai_Resed_50!$M$15:$M$133</c:f>
              <c:numCache>
                <c:formatCode>General</c:formatCode>
                <c:ptCount val="119"/>
                <c:pt idx="0">
                  <c:v>21638</c:v>
                </c:pt>
                <c:pt idx="1">
                  <c:v>20542</c:v>
                </c:pt>
                <c:pt idx="2">
                  <c:v>19431.2</c:v>
                </c:pt>
                <c:pt idx="3">
                  <c:v>18262.849999999999</c:v>
                </c:pt>
                <c:pt idx="4">
                  <c:v>17088.899999999998</c:v>
                </c:pt>
                <c:pt idx="5">
                  <c:v>16433.25</c:v>
                </c:pt>
                <c:pt idx="6">
                  <c:v>15820.9</c:v>
                </c:pt>
                <c:pt idx="7">
                  <c:v>15146.75</c:v>
                </c:pt>
                <c:pt idx="8">
                  <c:v>14533</c:v>
                </c:pt>
                <c:pt idx="9">
                  <c:v>14052.9</c:v>
                </c:pt>
                <c:pt idx="10">
                  <c:v>13606.15</c:v>
                </c:pt>
                <c:pt idx="11">
                  <c:v>13020.099999999999</c:v>
                </c:pt>
                <c:pt idx="12">
                  <c:v>12487.550000000001</c:v>
                </c:pt>
                <c:pt idx="13">
                  <c:v>11745.150000000001</c:v>
                </c:pt>
                <c:pt idx="14">
                  <c:v>11097.35</c:v>
                </c:pt>
                <c:pt idx="15">
                  <c:v>10214.549999999999</c:v>
                </c:pt>
                <c:pt idx="16">
                  <c:v>9397.4499999999989</c:v>
                </c:pt>
                <c:pt idx="17">
                  <c:v>8646.15</c:v>
                </c:pt>
                <c:pt idx="18">
                  <c:v>7956.1</c:v>
                </c:pt>
                <c:pt idx="19">
                  <c:v>7318.4500000000007</c:v>
                </c:pt>
                <c:pt idx="20">
                  <c:v>6734.8</c:v>
                </c:pt>
                <c:pt idx="21">
                  <c:v>6195.75</c:v>
                </c:pt>
                <c:pt idx="22">
                  <c:v>5700.9</c:v>
                </c:pt>
                <c:pt idx="23">
                  <c:v>5245.8499999999995</c:v>
                </c:pt>
                <c:pt idx="24">
                  <c:v>4826.25</c:v>
                </c:pt>
                <c:pt idx="25">
                  <c:v>4440.8</c:v>
                </c:pt>
                <c:pt idx="26">
                  <c:v>4086.0000000000005</c:v>
                </c:pt>
                <c:pt idx="27">
                  <c:v>3680.9500000000003</c:v>
                </c:pt>
                <c:pt idx="28">
                  <c:v>3358.8</c:v>
                </c:pt>
                <c:pt idx="29">
                  <c:v>3066.95</c:v>
                </c:pt>
                <c:pt idx="30">
                  <c:v>2800.8</c:v>
                </c:pt>
                <c:pt idx="31">
                  <c:v>2565.25</c:v>
                </c:pt>
                <c:pt idx="32">
                  <c:v>2415.15</c:v>
                </c:pt>
                <c:pt idx="33">
                  <c:v>2174.6</c:v>
                </c:pt>
                <c:pt idx="34">
                  <c:v>1974.85</c:v>
                </c:pt>
                <c:pt idx="35">
                  <c:v>1828.8500000000001</c:v>
                </c:pt>
                <c:pt idx="36">
                  <c:v>1682.1999999999998</c:v>
                </c:pt>
                <c:pt idx="37">
                  <c:v>1505.6499999999999</c:v>
                </c:pt>
                <c:pt idx="38">
                  <c:v>1405.5500000000002</c:v>
                </c:pt>
                <c:pt idx="39">
                  <c:v>1260.05</c:v>
                </c:pt>
                <c:pt idx="40">
                  <c:v>1173.6500000000001</c:v>
                </c:pt>
                <c:pt idx="41">
                  <c:v>1093.5</c:v>
                </c:pt>
                <c:pt idx="42">
                  <c:v>996.95</c:v>
                </c:pt>
                <c:pt idx="43">
                  <c:v>916.2</c:v>
                </c:pt>
                <c:pt idx="44">
                  <c:v>850.1</c:v>
                </c:pt>
                <c:pt idx="45">
                  <c:v>781.80000000000007</c:v>
                </c:pt>
                <c:pt idx="46">
                  <c:v>712.5</c:v>
                </c:pt>
                <c:pt idx="47">
                  <c:v>654.95000000000005</c:v>
                </c:pt>
                <c:pt idx="48">
                  <c:v>610.65</c:v>
                </c:pt>
                <c:pt idx="49">
                  <c:v>559.69999999999993</c:v>
                </c:pt>
                <c:pt idx="50">
                  <c:v>512</c:v>
                </c:pt>
                <c:pt idx="51">
                  <c:v>474.95</c:v>
                </c:pt>
                <c:pt idx="52">
                  <c:v>433.40000000000003</c:v>
                </c:pt>
                <c:pt idx="53">
                  <c:v>398.4</c:v>
                </c:pt>
                <c:pt idx="54">
                  <c:v>368.9</c:v>
                </c:pt>
                <c:pt idx="55">
                  <c:v>339.6</c:v>
                </c:pt>
                <c:pt idx="56">
                  <c:v>311.5</c:v>
                </c:pt>
                <c:pt idx="57">
                  <c:v>286.34999999999997</c:v>
                </c:pt>
                <c:pt idx="58">
                  <c:v>263</c:v>
                </c:pt>
                <c:pt idx="59">
                  <c:v>241.45</c:v>
                </c:pt>
                <c:pt idx="60">
                  <c:v>222.6</c:v>
                </c:pt>
                <c:pt idx="61">
                  <c:v>204.8</c:v>
                </c:pt>
                <c:pt idx="62">
                  <c:v>188.75</c:v>
                </c:pt>
                <c:pt idx="63">
                  <c:v>172.9</c:v>
                </c:pt>
                <c:pt idx="64">
                  <c:v>159.89999999999998</c:v>
                </c:pt>
                <c:pt idx="65">
                  <c:v>146.6</c:v>
                </c:pt>
                <c:pt idx="66">
                  <c:v>135.19999999999999</c:v>
                </c:pt>
                <c:pt idx="67">
                  <c:v>124.2</c:v>
                </c:pt>
                <c:pt idx="68">
                  <c:v>114.3</c:v>
                </c:pt>
                <c:pt idx="69">
                  <c:v>105.1</c:v>
                </c:pt>
                <c:pt idx="70">
                  <c:v>96.699999999999989</c:v>
                </c:pt>
                <c:pt idx="71">
                  <c:v>89.05</c:v>
                </c:pt>
                <c:pt idx="72">
                  <c:v>81.8</c:v>
                </c:pt>
                <c:pt idx="73">
                  <c:v>75.349999999999994</c:v>
                </c:pt>
                <c:pt idx="74">
                  <c:v>69.3</c:v>
                </c:pt>
                <c:pt idx="75">
                  <c:v>63.70000000000001</c:v>
                </c:pt>
                <c:pt idx="76">
                  <c:v>58.7</c:v>
                </c:pt>
                <c:pt idx="77">
                  <c:v>54</c:v>
                </c:pt>
                <c:pt idx="78">
                  <c:v>49.7</c:v>
                </c:pt>
                <c:pt idx="79">
                  <c:v>45.699999999999996</c:v>
                </c:pt>
                <c:pt idx="80">
                  <c:v>42.05</c:v>
                </c:pt>
                <c:pt idx="81">
                  <c:v>38.65</c:v>
                </c:pt>
                <c:pt idx="82">
                  <c:v>35.549999999999997</c:v>
                </c:pt>
                <c:pt idx="83">
                  <c:v>32.75</c:v>
                </c:pt>
                <c:pt idx="84">
                  <c:v>30.099999999999998</c:v>
                </c:pt>
                <c:pt idx="85">
                  <c:v>27.7</c:v>
                </c:pt>
                <c:pt idx="86">
                  <c:v>25.5</c:v>
                </c:pt>
                <c:pt idx="87">
                  <c:v>24.049999999999997</c:v>
                </c:pt>
                <c:pt idx="88">
                  <c:v>22.05</c:v>
                </c:pt>
                <c:pt idx="89">
                  <c:v>19.849999999999998</c:v>
                </c:pt>
                <c:pt idx="90">
                  <c:v>18.3</c:v>
                </c:pt>
                <c:pt idx="91">
                  <c:v>16.850000000000001</c:v>
                </c:pt>
                <c:pt idx="92">
                  <c:v>15.5</c:v>
                </c:pt>
                <c:pt idx="93">
                  <c:v>14.25</c:v>
                </c:pt>
                <c:pt idx="94">
                  <c:v>13.100000000000001</c:v>
                </c:pt>
                <c:pt idx="95">
                  <c:v>12.05</c:v>
                </c:pt>
                <c:pt idx="96">
                  <c:v>11.1</c:v>
                </c:pt>
                <c:pt idx="97">
                  <c:v>10.200000000000001</c:v>
                </c:pt>
                <c:pt idx="98">
                  <c:v>9.4</c:v>
                </c:pt>
                <c:pt idx="99">
                  <c:v>8.65</c:v>
                </c:pt>
                <c:pt idx="100">
                  <c:v>7.95</c:v>
                </c:pt>
                <c:pt idx="101">
                  <c:v>7.3</c:v>
                </c:pt>
                <c:pt idx="102">
                  <c:v>6.75</c:v>
                </c:pt>
                <c:pt idx="103">
                  <c:v>6.2</c:v>
                </c:pt>
                <c:pt idx="104">
                  <c:v>5.7</c:v>
                </c:pt>
                <c:pt idx="105">
                  <c:v>5.25</c:v>
                </c:pt>
                <c:pt idx="106">
                  <c:v>4.8500000000000005</c:v>
                </c:pt>
                <c:pt idx="107">
                  <c:v>4.45</c:v>
                </c:pt>
                <c:pt idx="108">
                  <c:v>4.1000000000000005</c:v>
                </c:pt>
                <c:pt idx="109">
                  <c:v>3.75</c:v>
                </c:pt>
                <c:pt idx="110">
                  <c:v>3.4499999999999997</c:v>
                </c:pt>
                <c:pt idx="111">
                  <c:v>3.2</c:v>
                </c:pt>
                <c:pt idx="112">
                  <c:v>2.9499999999999997</c:v>
                </c:pt>
                <c:pt idx="113">
                  <c:v>2.7</c:v>
                </c:pt>
                <c:pt idx="114">
                  <c:v>2.5</c:v>
                </c:pt>
                <c:pt idx="115">
                  <c:v>2.2999999999999998</c:v>
                </c:pt>
                <c:pt idx="116">
                  <c:v>2.1</c:v>
                </c:pt>
                <c:pt idx="117">
                  <c:v>1.95</c:v>
                </c:pt>
                <c:pt idx="118">
                  <c:v>1.8</c:v>
                </c:pt>
              </c:numCache>
            </c:numRef>
          </c:xVal>
          <c:yVal>
            <c:numRef>
              <c:f>Nankai_Resed_50!$Q$15:$Q$133</c:f>
              <c:numCache>
                <c:formatCode>General</c:formatCode>
                <c:ptCount val="119"/>
                <c:pt idx="1">
                  <c:v>0</c:v>
                </c:pt>
                <c:pt idx="2">
                  <c:v>6.7369866771914352E-3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9.8622989181774562E-3</c:v>
                </c:pt>
                <c:pt idx="7">
                  <c:v>8.6005764435555902E-3</c:v>
                </c:pt>
                <c:pt idx="8">
                  <c:v>0</c:v>
                </c:pt>
                <c:pt idx="9">
                  <c:v>0</c:v>
                </c:pt>
                <c:pt idx="10">
                  <c:v>1.1592561150566033E-2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6.6013185478060342E-3</c:v>
                </c:pt>
                <c:pt idx="15">
                  <c:v>0</c:v>
                </c:pt>
                <c:pt idx="16">
                  <c:v>0</c:v>
                </c:pt>
                <c:pt idx="17">
                  <c:v>4.4947247330747201E-3</c:v>
                </c:pt>
                <c:pt idx="18">
                  <c:v>0</c:v>
                </c:pt>
                <c:pt idx="19">
                  <c:v>4.4830961559850901E-3</c:v>
                </c:pt>
                <c:pt idx="20">
                  <c:v>0</c:v>
                </c:pt>
                <c:pt idx="21">
                  <c:v>4.4893207994643426E-3</c:v>
                </c:pt>
                <c:pt idx="22">
                  <c:v>4.4992996542617993E-3</c:v>
                </c:pt>
                <c:pt idx="23">
                  <c:v>0</c:v>
                </c:pt>
                <c:pt idx="24">
                  <c:v>4.4923913906416884E-3</c:v>
                </c:pt>
                <c:pt idx="25">
                  <c:v>0</c:v>
                </c:pt>
                <c:pt idx="26">
                  <c:v>4.4977581752231235E-3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8.251283279694677E-3</c:v>
                </c:pt>
                <c:pt idx="31">
                  <c:v>4.2632116736445085E-3</c:v>
                </c:pt>
                <c:pt idx="32">
                  <c:v>0</c:v>
                </c:pt>
                <c:pt idx="33">
                  <c:v>3.56968602437539E-3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3.3777695294480272E-3</c:v>
                </c:pt>
                <c:pt idx="38">
                  <c:v>0</c:v>
                </c:pt>
                <c:pt idx="39">
                  <c:v>6.854480948056311E-3</c:v>
                </c:pt>
                <c:pt idx="40">
                  <c:v>5.2724833090175447E-3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4.8682573955384665E-3</c:v>
                </c:pt>
                <c:pt idx="55">
                  <c:v>4.5255246813100513E-3</c:v>
                </c:pt>
                <c:pt idx="56">
                  <c:v>0</c:v>
                </c:pt>
                <c:pt idx="57">
                  <c:v>4.4487943546965992E-3</c:v>
                </c:pt>
                <c:pt idx="58">
                  <c:v>4.4029623080853652E-3</c:v>
                </c:pt>
                <c:pt idx="59">
                  <c:v>4.3807747034134165E-3</c:v>
                </c:pt>
                <c:pt idx="60">
                  <c:v>9.2148622844384076E-3</c:v>
                </c:pt>
                <c:pt idx="61">
                  <c:v>1.34812126000149E-2</c:v>
                </c:pt>
                <c:pt idx="62">
                  <c:v>1.3767327826084759E-2</c:v>
                </c:pt>
                <c:pt idx="63">
                  <c:v>1.7079901726151894E-2</c:v>
                </c:pt>
                <c:pt idx="64">
                  <c:v>1.9165642627812531E-2</c:v>
                </c:pt>
                <c:pt idx="65">
                  <c:v>2.1563561976437835E-2</c:v>
                </c:pt>
                <c:pt idx="66">
                  <c:v>2.7758422044404207E-2</c:v>
                </c:pt>
                <c:pt idx="67">
                  <c:v>9.2678826614116958E-2</c:v>
                </c:pt>
                <c:pt idx="68">
                  <c:v>0.22092462004357147</c:v>
                </c:pt>
                <c:pt idx="69">
                  <c:v>0.62037362470941504</c:v>
                </c:pt>
                <c:pt idx="70">
                  <c:v>0.90821087070160456</c:v>
                </c:pt>
                <c:pt idx="71">
                  <c:v>0.99065543327423145</c:v>
                </c:pt>
                <c:pt idx="72">
                  <c:v>0.53804721990352145</c:v>
                </c:pt>
                <c:pt idx="73">
                  <c:v>0.51070853604826438</c:v>
                </c:pt>
                <c:pt idx="74">
                  <c:v>0.38034089414297806</c:v>
                </c:pt>
                <c:pt idx="75">
                  <c:v>0.34669361344597155</c:v>
                </c:pt>
                <c:pt idx="76">
                  <c:v>0.32529132975305736</c:v>
                </c:pt>
                <c:pt idx="77">
                  <c:v>0.28272167979857432</c:v>
                </c:pt>
                <c:pt idx="78">
                  <c:v>0.26629173403124551</c:v>
                </c:pt>
                <c:pt idx="79">
                  <c:v>0.24995750794446706</c:v>
                </c:pt>
                <c:pt idx="80">
                  <c:v>0.25646194286974844</c:v>
                </c:pt>
                <c:pt idx="81">
                  <c:v>0.20877561986613513</c:v>
                </c:pt>
                <c:pt idx="82">
                  <c:v>0.19709993499674636</c:v>
                </c:pt>
                <c:pt idx="83">
                  <c:v>0.1780443815473147</c:v>
                </c:pt>
                <c:pt idx="84">
                  <c:v>0.15091250697738151</c:v>
                </c:pt>
                <c:pt idx="85">
                  <c:v>0.15775361925545314</c:v>
                </c:pt>
                <c:pt idx="86">
                  <c:v>0.13124527343695019</c:v>
                </c:pt>
                <c:pt idx="87">
                  <c:v>0.17912414987923733</c:v>
                </c:pt>
                <c:pt idx="88">
                  <c:v>0.11215433189326941</c:v>
                </c:pt>
                <c:pt idx="89">
                  <c:v>8.9079186741345795E-2</c:v>
                </c:pt>
                <c:pt idx="90">
                  <c:v>0.10594879247336413</c:v>
                </c:pt>
                <c:pt idx="91">
                  <c:v>9.9810894429414779E-2</c:v>
                </c:pt>
                <c:pt idx="92">
                  <c:v>8.0724468602144148E-2</c:v>
                </c:pt>
                <c:pt idx="93">
                  <c:v>7.5720693367546207E-2</c:v>
                </c:pt>
                <c:pt idx="94">
                  <c:v>7.1214397140384966E-2</c:v>
                </c:pt>
                <c:pt idx="95">
                  <c:v>6.7240649443720046E-2</c:v>
                </c:pt>
                <c:pt idx="96">
                  <c:v>7.2970593384453386E-2</c:v>
                </c:pt>
                <c:pt idx="97">
                  <c:v>7.0866810692748514E-2</c:v>
                </c:pt>
                <c:pt idx="98">
                  <c:v>6.8779729563366809E-2</c:v>
                </c:pt>
                <c:pt idx="99">
                  <c:v>5.8553605123219832E-2</c:v>
                </c:pt>
                <c:pt idx="100">
                  <c:v>5.7695275345859762E-2</c:v>
                </c:pt>
                <c:pt idx="101">
                  <c:v>5.7079624110712178E-2</c:v>
                </c:pt>
                <c:pt idx="102">
                  <c:v>5.7374295304886691E-2</c:v>
                </c:pt>
                <c:pt idx="103">
                  <c:v>4.8471103098438627E-2</c:v>
                </c:pt>
                <c:pt idx="104">
                  <c:v>5.344990120062032E-2</c:v>
                </c:pt>
                <c:pt idx="105">
                  <c:v>5.009496656943354E-2</c:v>
                </c:pt>
                <c:pt idx="106">
                  <c:v>5.1984194901809624E-2</c:v>
                </c:pt>
                <c:pt idx="107">
                  <c:v>4.3511034319539267E-2</c:v>
                </c:pt>
                <c:pt idx="108">
                  <c:v>4.1147389326071863E-2</c:v>
                </c:pt>
                <c:pt idx="109">
                  <c:v>4.1971844353172534E-2</c:v>
                </c:pt>
                <c:pt idx="110">
                  <c:v>3.5933058178562523E-2</c:v>
                </c:pt>
                <c:pt idx="111">
                  <c:v>3.485133534567833E-2</c:v>
                </c:pt>
                <c:pt idx="112">
                  <c:v>3.2228361556917419E-2</c:v>
                </c:pt>
                <c:pt idx="113">
                  <c:v>2.9605150768997009E-2</c:v>
                </c:pt>
                <c:pt idx="114">
                  <c:v>2.9198112715199773E-2</c:v>
                </c:pt>
                <c:pt idx="115">
                  <c:v>2.694979363392036E-2</c:v>
                </c:pt>
                <c:pt idx="116">
                  <c:v>2.0584379739269049E-2</c:v>
                </c:pt>
                <c:pt idx="117">
                  <c:v>3.0322205404715055E-2</c:v>
                </c:pt>
                <c:pt idx="118">
                  <c:v>2.8073977243955221E-2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0397312"/>
        <c:axId val="150398848"/>
      </c:scatterChart>
      <c:valAx>
        <c:axId val="150347136"/>
        <c:scaling>
          <c:logBase val="10"/>
          <c:orientation val="minMax"/>
          <c:max val="1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Pore Throat Radius [nm]</a:t>
                </a:r>
              </a:p>
            </c:rich>
          </c:tx>
          <c:layout>
            <c:manualLayout>
              <c:xMode val="edge"/>
              <c:yMode val="edge"/>
              <c:x val="0.31651376467422299"/>
              <c:y val="0.8501356336305909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0350080"/>
        <c:crosses val="autoZero"/>
        <c:crossBetween val="midCat"/>
      </c:valAx>
      <c:valAx>
        <c:axId val="150350080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Pore Size Density Distribution.</a:t>
                </a:r>
              </a:p>
            </c:rich>
          </c:tx>
          <c:layout>
            <c:manualLayout>
              <c:xMode val="edge"/>
              <c:yMode val="edge"/>
              <c:x val="2.75230576204606E-2"/>
              <c:y val="0.174386681197014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0347136"/>
        <c:crosses val="autoZero"/>
        <c:crossBetween val="midCat"/>
      </c:valAx>
      <c:valAx>
        <c:axId val="150397312"/>
        <c:scaling>
          <c:logBase val="10"/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50398848"/>
        <c:crosses val="autoZero"/>
        <c:crossBetween val="midCat"/>
      </c:valAx>
      <c:valAx>
        <c:axId val="150398848"/>
        <c:scaling>
          <c:orientation val="minMax"/>
          <c:max val="1.7"/>
          <c:min val="0"/>
        </c:scaling>
        <c:delete val="0"/>
        <c:axPos val="r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Pore Density Distribution</a:t>
                </a:r>
              </a:p>
            </c:rich>
          </c:tx>
          <c:layout>
            <c:manualLayout>
              <c:xMode val="edge"/>
              <c:yMode val="edge"/>
              <c:x val="0.91284425665167401"/>
              <c:y val="0.22070820094856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0397312"/>
        <c:crosses val="max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" r="0.75" t="1" header="0.5" footer="0.5"/>
    <c:pageSetup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9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Nankai resed 50</a:t>
            </a:r>
          </a:p>
        </c:rich>
      </c:tx>
      <c:layout>
        <c:manualLayout>
          <c:xMode val="edge"/>
          <c:yMode val="edge"/>
          <c:x val="0.39300707028846299"/>
          <c:y val="3.10880152777977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125876537552701"/>
          <c:y val="0.170984455958549"/>
          <c:w val="0.80559454313171697"/>
          <c:h val="0.64507772020725396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Nankai_Resed_50!$M$22:$M$133</c:f>
              <c:numCache>
                <c:formatCode>General</c:formatCode>
                <c:ptCount val="112"/>
                <c:pt idx="0">
                  <c:v>15146.75</c:v>
                </c:pt>
                <c:pt idx="1">
                  <c:v>14533</c:v>
                </c:pt>
                <c:pt idx="2">
                  <c:v>14052.9</c:v>
                </c:pt>
                <c:pt idx="3">
                  <c:v>13606.15</c:v>
                </c:pt>
                <c:pt idx="4">
                  <c:v>13020.099999999999</c:v>
                </c:pt>
                <c:pt idx="5">
                  <c:v>12487.550000000001</c:v>
                </c:pt>
                <c:pt idx="6">
                  <c:v>11745.150000000001</c:v>
                </c:pt>
                <c:pt idx="7">
                  <c:v>11097.35</c:v>
                </c:pt>
                <c:pt idx="8">
                  <c:v>10214.549999999999</c:v>
                </c:pt>
                <c:pt idx="9">
                  <c:v>9397.4499999999989</c:v>
                </c:pt>
                <c:pt idx="10">
                  <c:v>8646.15</c:v>
                </c:pt>
                <c:pt idx="11">
                  <c:v>7956.1</c:v>
                </c:pt>
                <c:pt idx="12">
                  <c:v>7318.4500000000007</c:v>
                </c:pt>
                <c:pt idx="13">
                  <c:v>6734.8</c:v>
                </c:pt>
                <c:pt idx="14">
                  <c:v>6195.75</c:v>
                </c:pt>
                <c:pt idx="15">
                  <c:v>5700.9</c:v>
                </c:pt>
                <c:pt idx="16">
                  <c:v>5245.8499999999995</c:v>
                </c:pt>
                <c:pt idx="17">
                  <c:v>4826.25</c:v>
                </c:pt>
                <c:pt idx="18">
                  <c:v>4440.8</c:v>
                </c:pt>
                <c:pt idx="19">
                  <c:v>4086.0000000000005</c:v>
                </c:pt>
                <c:pt idx="20">
                  <c:v>3680.9500000000003</c:v>
                </c:pt>
                <c:pt idx="21">
                  <c:v>3358.8</c:v>
                </c:pt>
                <c:pt idx="22">
                  <c:v>3066.95</c:v>
                </c:pt>
                <c:pt idx="23">
                  <c:v>2800.8</c:v>
                </c:pt>
                <c:pt idx="24">
                  <c:v>2565.25</c:v>
                </c:pt>
                <c:pt idx="25">
                  <c:v>2415.15</c:v>
                </c:pt>
                <c:pt idx="26">
                  <c:v>2174.6</c:v>
                </c:pt>
                <c:pt idx="27">
                  <c:v>1974.85</c:v>
                </c:pt>
                <c:pt idx="28">
                  <c:v>1828.8500000000001</c:v>
                </c:pt>
                <c:pt idx="29">
                  <c:v>1682.1999999999998</c:v>
                </c:pt>
                <c:pt idx="30">
                  <c:v>1505.6499999999999</c:v>
                </c:pt>
                <c:pt idx="31">
                  <c:v>1405.5500000000002</c:v>
                </c:pt>
                <c:pt idx="32">
                  <c:v>1260.05</c:v>
                </c:pt>
                <c:pt idx="33">
                  <c:v>1173.6500000000001</c:v>
                </c:pt>
                <c:pt idx="34">
                  <c:v>1093.5</c:v>
                </c:pt>
                <c:pt idx="35">
                  <c:v>996.95</c:v>
                </c:pt>
                <c:pt idx="36">
                  <c:v>916.2</c:v>
                </c:pt>
                <c:pt idx="37">
                  <c:v>850.1</c:v>
                </c:pt>
                <c:pt idx="38">
                  <c:v>781.80000000000007</c:v>
                </c:pt>
                <c:pt idx="39">
                  <c:v>712.5</c:v>
                </c:pt>
                <c:pt idx="40">
                  <c:v>654.95000000000005</c:v>
                </c:pt>
                <c:pt idx="41">
                  <c:v>610.65</c:v>
                </c:pt>
                <c:pt idx="42">
                  <c:v>559.69999999999993</c:v>
                </c:pt>
                <c:pt idx="43">
                  <c:v>512</c:v>
                </c:pt>
                <c:pt idx="44">
                  <c:v>474.95</c:v>
                </c:pt>
                <c:pt idx="45">
                  <c:v>433.40000000000003</c:v>
                </c:pt>
                <c:pt idx="46">
                  <c:v>398.4</c:v>
                </c:pt>
                <c:pt idx="47">
                  <c:v>368.9</c:v>
                </c:pt>
                <c:pt idx="48">
                  <c:v>339.6</c:v>
                </c:pt>
                <c:pt idx="49">
                  <c:v>311.5</c:v>
                </c:pt>
                <c:pt idx="50">
                  <c:v>286.34999999999997</c:v>
                </c:pt>
                <c:pt idx="51">
                  <c:v>263</c:v>
                </c:pt>
                <c:pt idx="52">
                  <c:v>241.45</c:v>
                </c:pt>
                <c:pt idx="53">
                  <c:v>222.6</c:v>
                </c:pt>
                <c:pt idx="54">
                  <c:v>204.8</c:v>
                </c:pt>
                <c:pt idx="55">
                  <c:v>188.75</c:v>
                </c:pt>
                <c:pt idx="56">
                  <c:v>172.9</c:v>
                </c:pt>
                <c:pt idx="57">
                  <c:v>159.89999999999998</c:v>
                </c:pt>
                <c:pt idx="58">
                  <c:v>146.6</c:v>
                </c:pt>
                <c:pt idx="59">
                  <c:v>135.19999999999999</c:v>
                </c:pt>
                <c:pt idx="60">
                  <c:v>124.2</c:v>
                </c:pt>
                <c:pt idx="61">
                  <c:v>114.3</c:v>
                </c:pt>
                <c:pt idx="62">
                  <c:v>105.1</c:v>
                </c:pt>
                <c:pt idx="63">
                  <c:v>96.699999999999989</c:v>
                </c:pt>
                <c:pt idx="64">
                  <c:v>89.05</c:v>
                </c:pt>
                <c:pt idx="65">
                  <c:v>81.8</c:v>
                </c:pt>
                <c:pt idx="66">
                  <c:v>75.349999999999994</c:v>
                </c:pt>
                <c:pt idx="67">
                  <c:v>69.3</c:v>
                </c:pt>
                <c:pt idx="68">
                  <c:v>63.70000000000001</c:v>
                </c:pt>
                <c:pt idx="69">
                  <c:v>58.7</c:v>
                </c:pt>
                <c:pt idx="70">
                  <c:v>54</c:v>
                </c:pt>
                <c:pt idx="71">
                  <c:v>49.7</c:v>
                </c:pt>
                <c:pt idx="72">
                  <c:v>45.699999999999996</c:v>
                </c:pt>
                <c:pt idx="73">
                  <c:v>42.05</c:v>
                </c:pt>
                <c:pt idx="74">
                  <c:v>38.65</c:v>
                </c:pt>
                <c:pt idx="75">
                  <c:v>35.549999999999997</c:v>
                </c:pt>
                <c:pt idx="76">
                  <c:v>32.75</c:v>
                </c:pt>
                <c:pt idx="77">
                  <c:v>30.099999999999998</c:v>
                </c:pt>
                <c:pt idx="78">
                  <c:v>27.7</c:v>
                </c:pt>
                <c:pt idx="79">
                  <c:v>25.5</c:v>
                </c:pt>
                <c:pt idx="80">
                  <c:v>24.049999999999997</c:v>
                </c:pt>
                <c:pt idx="81">
                  <c:v>22.05</c:v>
                </c:pt>
                <c:pt idx="82">
                  <c:v>19.849999999999998</c:v>
                </c:pt>
                <c:pt idx="83">
                  <c:v>18.3</c:v>
                </c:pt>
                <c:pt idx="84">
                  <c:v>16.850000000000001</c:v>
                </c:pt>
                <c:pt idx="85">
                  <c:v>15.5</c:v>
                </c:pt>
                <c:pt idx="86">
                  <c:v>14.25</c:v>
                </c:pt>
                <c:pt idx="87">
                  <c:v>13.100000000000001</c:v>
                </c:pt>
                <c:pt idx="88">
                  <c:v>12.05</c:v>
                </c:pt>
                <c:pt idx="89">
                  <c:v>11.1</c:v>
                </c:pt>
                <c:pt idx="90">
                  <c:v>10.200000000000001</c:v>
                </c:pt>
                <c:pt idx="91">
                  <c:v>9.4</c:v>
                </c:pt>
                <c:pt idx="92">
                  <c:v>8.65</c:v>
                </c:pt>
                <c:pt idx="93">
                  <c:v>7.95</c:v>
                </c:pt>
                <c:pt idx="94">
                  <c:v>7.3</c:v>
                </c:pt>
                <c:pt idx="95">
                  <c:v>6.75</c:v>
                </c:pt>
                <c:pt idx="96">
                  <c:v>6.2</c:v>
                </c:pt>
                <c:pt idx="97">
                  <c:v>5.7</c:v>
                </c:pt>
                <c:pt idx="98">
                  <c:v>5.25</c:v>
                </c:pt>
                <c:pt idx="99">
                  <c:v>4.8500000000000005</c:v>
                </c:pt>
                <c:pt idx="100">
                  <c:v>4.45</c:v>
                </c:pt>
                <c:pt idx="101">
                  <c:v>4.1000000000000005</c:v>
                </c:pt>
                <c:pt idx="102">
                  <c:v>3.75</c:v>
                </c:pt>
                <c:pt idx="103">
                  <c:v>3.4499999999999997</c:v>
                </c:pt>
                <c:pt idx="104">
                  <c:v>3.2</c:v>
                </c:pt>
                <c:pt idx="105">
                  <c:v>2.9499999999999997</c:v>
                </c:pt>
                <c:pt idx="106">
                  <c:v>2.7</c:v>
                </c:pt>
                <c:pt idx="107">
                  <c:v>2.5</c:v>
                </c:pt>
                <c:pt idx="108">
                  <c:v>2.2999999999999998</c:v>
                </c:pt>
                <c:pt idx="109">
                  <c:v>2.1</c:v>
                </c:pt>
                <c:pt idx="110">
                  <c:v>1.95</c:v>
                </c:pt>
                <c:pt idx="111">
                  <c:v>1.8</c:v>
                </c:pt>
              </c:numCache>
            </c:numRef>
          </c:xVal>
          <c:yVal>
            <c:numRef>
              <c:f>Nankai_Resed_50!$Z$22:$Z$133</c:f>
              <c:numCache>
                <c:formatCode>General</c:formatCode>
                <c:ptCount val="112"/>
                <c:pt idx="0">
                  <c:v>99.875866913502563</c:v>
                </c:pt>
                <c:pt idx="1">
                  <c:v>99.875866913502563</c:v>
                </c:pt>
                <c:pt idx="2">
                  <c:v>99.875866913502563</c:v>
                </c:pt>
                <c:pt idx="3">
                  <c:v>99.834489218003412</c:v>
                </c:pt>
                <c:pt idx="4">
                  <c:v>99.834489218003412</c:v>
                </c:pt>
                <c:pt idx="5">
                  <c:v>99.834489218003412</c:v>
                </c:pt>
                <c:pt idx="6">
                  <c:v>99.834489218003412</c:v>
                </c:pt>
                <c:pt idx="7">
                  <c:v>99.793111522504262</c:v>
                </c:pt>
                <c:pt idx="8">
                  <c:v>99.793111522504262</c:v>
                </c:pt>
                <c:pt idx="9">
                  <c:v>99.793111522504262</c:v>
                </c:pt>
                <c:pt idx="10">
                  <c:v>99.751733827005111</c:v>
                </c:pt>
                <c:pt idx="11">
                  <c:v>99.751733827005111</c:v>
                </c:pt>
                <c:pt idx="12">
                  <c:v>99.710356131505961</c:v>
                </c:pt>
                <c:pt idx="13">
                  <c:v>99.710356131505961</c:v>
                </c:pt>
                <c:pt idx="14">
                  <c:v>99.668978436006824</c:v>
                </c:pt>
                <c:pt idx="15">
                  <c:v>99.627600740507674</c:v>
                </c:pt>
                <c:pt idx="16">
                  <c:v>99.627600740507674</c:v>
                </c:pt>
                <c:pt idx="17">
                  <c:v>99.586223045008524</c:v>
                </c:pt>
                <c:pt idx="18">
                  <c:v>99.586223045008524</c:v>
                </c:pt>
                <c:pt idx="19">
                  <c:v>99.544845349509373</c:v>
                </c:pt>
                <c:pt idx="20">
                  <c:v>99.544845349509373</c:v>
                </c:pt>
                <c:pt idx="21">
                  <c:v>99.544845349509373</c:v>
                </c:pt>
                <c:pt idx="22">
                  <c:v>99.544845349509373</c:v>
                </c:pt>
                <c:pt idx="23">
                  <c:v>99.462089958511086</c:v>
                </c:pt>
                <c:pt idx="24">
                  <c:v>99.420712263011936</c:v>
                </c:pt>
                <c:pt idx="25">
                  <c:v>99.420712263011936</c:v>
                </c:pt>
                <c:pt idx="26">
                  <c:v>99.379334567512785</c:v>
                </c:pt>
                <c:pt idx="27">
                  <c:v>99.379334567512785</c:v>
                </c:pt>
                <c:pt idx="28">
                  <c:v>99.379334567512785</c:v>
                </c:pt>
                <c:pt idx="29">
                  <c:v>99.379334567512785</c:v>
                </c:pt>
                <c:pt idx="30">
                  <c:v>99.337956872013635</c:v>
                </c:pt>
                <c:pt idx="31">
                  <c:v>99.337956872013635</c:v>
                </c:pt>
                <c:pt idx="32">
                  <c:v>99.255201481015348</c:v>
                </c:pt>
                <c:pt idx="33">
                  <c:v>99.213823785516198</c:v>
                </c:pt>
                <c:pt idx="34">
                  <c:v>99.213823785516198</c:v>
                </c:pt>
                <c:pt idx="35">
                  <c:v>99.213823785516198</c:v>
                </c:pt>
                <c:pt idx="36">
                  <c:v>99.213823785516198</c:v>
                </c:pt>
                <c:pt idx="37">
                  <c:v>99.213823785516198</c:v>
                </c:pt>
                <c:pt idx="38">
                  <c:v>99.213823785516198</c:v>
                </c:pt>
                <c:pt idx="39">
                  <c:v>99.213823785516198</c:v>
                </c:pt>
                <c:pt idx="40">
                  <c:v>99.213823785516198</c:v>
                </c:pt>
                <c:pt idx="41">
                  <c:v>99.213823785516198</c:v>
                </c:pt>
                <c:pt idx="42">
                  <c:v>99.213823785516198</c:v>
                </c:pt>
                <c:pt idx="43">
                  <c:v>99.213823785516198</c:v>
                </c:pt>
                <c:pt idx="44">
                  <c:v>99.213823785516198</c:v>
                </c:pt>
                <c:pt idx="45">
                  <c:v>99.213823785516198</c:v>
                </c:pt>
                <c:pt idx="46">
                  <c:v>99.213823785516198</c:v>
                </c:pt>
                <c:pt idx="47">
                  <c:v>99.172446090017047</c:v>
                </c:pt>
                <c:pt idx="48">
                  <c:v>99.131068394517897</c:v>
                </c:pt>
                <c:pt idx="49">
                  <c:v>99.131068394517897</c:v>
                </c:pt>
                <c:pt idx="50">
                  <c:v>99.08969069901876</c:v>
                </c:pt>
                <c:pt idx="51">
                  <c:v>99.04831300351961</c:v>
                </c:pt>
                <c:pt idx="52">
                  <c:v>99.006935308020459</c:v>
                </c:pt>
                <c:pt idx="53">
                  <c:v>98.924179917022158</c:v>
                </c:pt>
                <c:pt idx="54">
                  <c:v>98.800046830524721</c:v>
                </c:pt>
                <c:pt idx="55">
                  <c:v>98.675913744027284</c:v>
                </c:pt>
                <c:pt idx="56">
                  <c:v>98.510402962030696</c:v>
                </c:pt>
                <c:pt idx="57">
                  <c:v>98.344892180034094</c:v>
                </c:pt>
                <c:pt idx="58">
                  <c:v>98.138003702538356</c:v>
                </c:pt>
                <c:pt idx="59">
                  <c:v>97.889737529543481</c:v>
                </c:pt>
                <c:pt idx="60">
                  <c:v>97.020805924061378</c:v>
                </c:pt>
                <c:pt idx="61">
                  <c:v>94.993298844603146</c:v>
                </c:pt>
                <c:pt idx="62">
                  <c:v>89.24179917022164</c:v>
                </c:pt>
                <c:pt idx="63">
                  <c:v>80.883504679393837</c:v>
                </c:pt>
                <c:pt idx="64">
                  <c:v>71.863167060579684</c:v>
                </c:pt>
                <c:pt idx="65">
                  <c:v>66.81508820968368</c:v>
                </c:pt>
                <c:pt idx="66">
                  <c:v>62.180786313779159</c:v>
                </c:pt>
                <c:pt idx="67">
                  <c:v>58.663682196351616</c:v>
                </c:pt>
                <c:pt idx="68">
                  <c:v>55.436221947418105</c:v>
                </c:pt>
                <c:pt idx="69">
                  <c:v>52.498405566978633</c:v>
                </c:pt>
                <c:pt idx="70">
                  <c:v>49.891610750532344</c:v>
                </c:pt>
                <c:pt idx="71">
                  <c:v>47.45032671608265</c:v>
                </c:pt>
                <c:pt idx="72">
                  <c:v>45.133175768130386</c:v>
                </c:pt>
                <c:pt idx="73">
                  <c:v>42.774647124678964</c:v>
                </c:pt>
                <c:pt idx="74">
                  <c:v>40.829895436219033</c:v>
                </c:pt>
                <c:pt idx="75">
                  <c:v>39.009276834256546</c:v>
                </c:pt>
                <c:pt idx="76">
                  <c:v>37.395546709789798</c:v>
                </c:pt>
                <c:pt idx="77">
                  <c:v>35.988705062818781</c:v>
                </c:pt>
                <c:pt idx="78">
                  <c:v>34.540485720348627</c:v>
                </c:pt>
                <c:pt idx="79">
                  <c:v>33.340532550873348</c:v>
                </c:pt>
                <c:pt idx="80">
                  <c:v>32.18195707689722</c:v>
                </c:pt>
                <c:pt idx="81">
                  <c:v>31.106136993919392</c:v>
                </c:pt>
                <c:pt idx="82">
                  <c:v>30.071694606440701</c:v>
                </c:pt>
                <c:pt idx="83">
                  <c:v>29.120007609960311</c:v>
                </c:pt>
                <c:pt idx="84">
                  <c:v>28.209698308979057</c:v>
                </c:pt>
                <c:pt idx="85">
                  <c:v>27.464899789994419</c:v>
                </c:pt>
                <c:pt idx="86">
                  <c:v>26.761478966508889</c:v>
                </c:pt>
                <c:pt idx="87">
                  <c:v>26.099435838522538</c:v>
                </c:pt>
                <c:pt idx="88">
                  <c:v>25.478770406035324</c:v>
                </c:pt>
                <c:pt idx="89">
                  <c:v>24.816727278048972</c:v>
                </c:pt>
                <c:pt idx="90">
                  <c:v>24.154684150062607</c:v>
                </c:pt>
                <c:pt idx="91">
                  <c:v>23.534018717575393</c:v>
                </c:pt>
                <c:pt idx="92">
                  <c:v>22.996108676086479</c:v>
                </c:pt>
                <c:pt idx="93">
                  <c:v>22.458198634597565</c:v>
                </c:pt>
                <c:pt idx="94">
                  <c:v>21.920288593108651</c:v>
                </c:pt>
                <c:pt idx="95">
                  <c:v>21.423756247118874</c:v>
                </c:pt>
                <c:pt idx="96">
                  <c:v>20.968601596628261</c:v>
                </c:pt>
                <c:pt idx="97">
                  <c:v>20.472069250638484</c:v>
                </c:pt>
                <c:pt idx="98">
                  <c:v>20.016914600147857</c:v>
                </c:pt>
                <c:pt idx="99">
                  <c:v>19.561759949657258</c:v>
                </c:pt>
                <c:pt idx="100">
                  <c:v>19.147982994665767</c:v>
                </c:pt>
                <c:pt idx="101">
                  <c:v>18.775583735173456</c:v>
                </c:pt>
                <c:pt idx="102">
                  <c:v>18.361806780181965</c:v>
                </c:pt>
                <c:pt idx="103">
                  <c:v>18.030785216188789</c:v>
                </c:pt>
                <c:pt idx="104">
                  <c:v>17.74114134769475</c:v>
                </c:pt>
                <c:pt idx="105">
                  <c:v>17.451497479200711</c:v>
                </c:pt>
                <c:pt idx="106">
                  <c:v>17.161853610706686</c:v>
                </c:pt>
                <c:pt idx="107">
                  <c:v>16.913587437711797</c:v>
                </c:pt>
                <c:pt idx="108">
                  <c:v>16.665321264716908</c:v>
                </c:pt>
                <c:pt idx="109">
                  <c:v>16.458432787221184</c:v>
                </c:pt>
                <c:pt idx="110">
                  <c:v>16.210166614226253</c:v>
                </c:pt>
                <c:pt idx="111">
                  <c:v>15.961900441231407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2194048"/>
        <c:axId val="152328832"/>
      </c:scatterChart>
      <c:valAx>
        <c:axId val="152194048"/>
        <c:scaling>
          <c:logBase val="10"/>
          <c:orientation val="minMax"/>
          <c:max val="1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12700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6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Pore Throat Radius (nm)</a:t>
                </a:r>
              </a:p>
            </c:rich>
          </c:tx>
          <c:layout>
            <c:manualLayout>
              <c:xMode val="edge"/>
              <c:yMode val="edge"/>
              <c:x val="0.40699305529392599"/>
              <c:y val="0.8989636624489579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2328832"/>
        <c:crosses val="autoZero"/>
        <c:crossBetween val="midCat"/>
      </c:valAx>
      <c:valAx>
        <c:axId val="152328832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6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percent porosity less than</a:t>
                </a:r>
              </a:p>
            </c:rich>
          </c:tx>
          <c:layout>
            <c:manualLayout>
              <c:xMode val="edge"/>
              <c:yMode val="edge"/>
              <c:x val="2.8276632885004201E-2"/>
              <c:y val="0.2715194787123270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2194048"/>
        <c:crosses val="autoZero"/>
        <c:crossBetween val="midCat"/>
        <c:majorUnit val="1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" r="0.75" t="1" header="0.5" footer="0.5"/>
    <c:pageSetup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9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Nankai resed 50</a:t>
            </a:r>
          </a:p>
        </c:rich>
      </c:tx>
      <c:layout>
        <c:manualLayout>
          <c:xMode val="edge"/>
          <c:yMode val="edge"/>
          <c:x val="0.39300707028846299"/>
          <c:y val="3.108803707228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125876537552701"/>
          <c:y val="0.170984455958549"/>
          <c:w val="0.73469561108257198"/>
          <c:h val="0.64507772020725396"/>
        </c:manualLayout>
      </c:layout>
      <c:scatterChart>
        <c:scatterStyle val="lineMarker"/>
        <c:varyColors val="0"/>
        <c:ser>
          <c:idx val="0"/>
          <c:order val="0"/>
          <c:tx>
            <c:v>Factor of 2</c:v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Nankai_Resed_50!$M$22:$M$133</c:f>
              <c:numCache>
                <c:formatCode>General</c:formatCode>
                <c:ptCount val="112"/>
                <c:pt idx="0">
                  <c:v>15146.75</c:v>
                </c:pt>
                <c:pt idx="1">
                  <c:v>14533</c:v>
                </c:pt>
                <c:pt idx="2">
                  <c:v>14052.9</c:v>
                </c:pt>
                <c:pt idx="3">
                  <c:v>13606.15</c:v>
                </c:pt>
                <c:pt idx="4">
                  <c:v>13020.099999999999</c:v>
                </c:pt>
                <c:pt idx="5">
                  <c:v>12487.550000000001</c:v>
                </c:pt>
                <c:pt idx="6">
                  <c:v>11745.150000000001</c:v>
                </c:pt>
                <c:pt idx="7">
                  <c:v>11097.35</c:v>
                </c:pt>
                <c:pt idx="8">
                  <c:v>10214.549999999999</c:v>
                </c:pt>
                <c:pt idx="9">
                  <c:v>9397.4499999999989</c:v>
                </c:pt>
                <c:pt idx="10">
                  <c:v>8646.15</c:v>
                </c:pt>
                <c:pt idx="11">
                  <c:v>7956.1</c:v>
                </c:pt>
                <c:pt idx="12">
                  <c:v>7318.4500000000007</c:v>
                </c:pt>
                <c:pt idx="13">
                  <c:v>6734.8</c:v>
                </c:pt>
                <c:pt idx="14">
                  <c:v>6195.75</c:v>
                </c:pt>
                <c:pt idx="15">
                  <c:v>5700.9</c:v>
                </c:pt>
                <c:pt idx="16">
                  <c:v>5245.8499999999995</c:v>
                </c:pt>
                <c:pt idx="17">
                  <c:v>4826.25</c:v>
                </c:pt>
                <c:pt idx="18">
                  <c:v>4440.8</c:v>
                </c:pt>
                <c:pt idx="19">
                  <c:v>4086.0000000000005</c:v>
                </c:pt>
                <c:pt idx="20">
                  <c:v>3680.9500000000003</c:v>
                </c:pt>
                <c:pt idx="21">
                  <c:v>3358.8</c:v>
                </c:pt>
                <c:pt idx="22">
                  <c:v>3066.95</c:v>
                </c:pt>
                <c:pt idx="23">
                  <c:v>2800.8</c:v>
                </c:pt>
                <c:pt idx="24">
                  <c:v>2565.25</c:v>
                </c:pt>
                <c:pt idx="25">
                  <c:v>2415.15</c:v>
                </c:pt>
                <c:pt idx="26">
                  <c:v>2174.6</c:v>
                </c:pt>
                <c:pt idx="27">
                  <c:v>1974.85</c:v>
                </c:pt>
                <c:pt idx="28">
                  <c:v>1828.8500000000001</c:v>
                </c:pt>
                <c:pt idx="29">
                  <c:v>1682.1999999999998</c:v>
                </c:pt>
                <c:pt idx="30">
                  <c:v>1505.6499999999999</c:v>
                </c:pt>
                <c:pt idx="31">
                  <c:v>1405.5500000000002</c:v>
                </c:pt>
                <c:pt idx="32">
                  <c:v>1260.05</c:v>
                </c:pt>
                <c:pt idx="33">
                  <c:v>1173.6500000000001</c:v>
                </c:pt>
                <c:pt idx="34">
                  <c:v>1093.5</c:v>
                </c:pt>
                <c:pt idx="35">
                  <c:v>996.95</c:v>
                </c:pt>
                <c:pt idx="36">
                  <c:v>916.2</c:v>
                </c:pt>
                <c:pt idx="37">
                  <c:v>850.1</c:v>
                </c:pt>
                <c:pt idx="38">
                  <c:v>781.80000000000007</c:v>
                </c:pt>
                <c:pt idx="39">
                  <c:v>712.5</c:v>
                </c:pt>
                <c:pt idx="40">
                  <c:v>654.95000000000005</c:v>
                </c:pt>
                <c:pt idx="41">
                  <c:v>610.65</c:v>
                </c:pt>
                <c:pt idx="42">
                  <c:v>559.69999999999993</c:v>
                </c:pt>
                <c:pt idx="43">
                  <c:v>512</c:v>
                </c:pt>
                <c:pt idx="44">
                  <c:v>474.95</c:v>
                </c:pt>
                <c:pt idx="45">
                  <c:v>433.40000000000003</c:v>
                </c:pt>
                <c:pt idx="46">
                  <c:v>398.4</c:v>
                </c:pt>
                <c:pt idx="47">
                  <c:v>368.9</c:v>
                </c:pt>
                <c:pt idx="48">
                  <c:v>339.6</c:v>
                </c:pt>
                <c:pt idx="49">
                  <c:v>311.5</c:v>
                </c:pt>
                <c:pt idx="50">
                  <c:v>286.34999999999997</c:v>
                </c:pt>
                <c:pt idx="51">
                  <c:v>263</c:v>
                </c:pt>
                <c:pt idx="52">
                  <c:v>241.45</c:v>
                </c:pt>
                <c:pt idx="53">
                  <c:v>222.6</c:v>
                </c:pt>
                <c:pt idx="54">
                  <c:v>204.8</c:v>
                </c:pt>
                <c:pt idx="55">
                  <c:v>188.75</c:v>
                </c:pt>
                <c:pt idx="56">
                  <c:v>172.9</c:v>
                </c:pt>
                <c:pt idx="57">
                  <c:v>159.89999999999998</c:v>
                </c:pt>
                <c:pt idx="58">
                  <c:v>146.6</c:v>
                </c:pt>
                <c:pt idx="59">
                  <c:v>135.19999999999999</c:v>
                </c:pt>
                <c:pt idx="60">
                  <c:v>124.2</c:v>
                </c:pt>
                <c:pt idx="61">
                  <c:v>114.3</c:v>
                </c:pt>
                <c:pt idx="62">
                  <c:v>105.1</c:v>
                </c:pt>
                <c:pt idx="63">
                  <c:v>96.699999999999989</c:v>
                </c:pt>
                <c:pt idx="64">
                  <c:v>89.05</c:v>
                </c:pt>
                <c:pt idx="65">
                  <c:v>81.8</c:v>
                </c:pt>
                <c:pt idx="66">
                  <c:v>75.349999999999994</c:v>
                </c:pt>
                <c:pt idx="67">
                  <c:v>69.3</c:v>
                </c:pt>
                <c:pt idx="68">
                  <c:v>63.70000000000001</c:v>
                </c:pt>
                <c:pt idx="69">
                  <c:v>58.7</c:v>
                </c:pt>
                <c:pt idx="70">
                  <c:v>54</c:v>
                </c:pt>
                <c:pt idx="71">
                  <c:v>49.7</c:v>
                </c:pt>
                <c:pt idx="72">
                  <c:v>45.699999999999996</c:v>
                </c:pt>
                <c:pt idx="73">
                  <c:v>42.05</c:v>
                </c:pt>
                <c:pt idx="74">
                  <c:v>38.65</c:v>
                </c:pt>
                <c:pt idx="75">
                  <c:v>35.549999999999997</c:v>
                </c:pt>
                <c:pt idx="76">
                  <c:v>32.75</c:v>
                </c:pt>
                <c:pt idx="77">
                  <c:v>30.099999999999998</c:v>
                </c:pt>
                <c:pt idx="78">
                  <c:v>27.7</c:v>
                </c:pt>
                <c:pt idx="79">
                  <c:v>25.5</c:v>
                </c:pt>
                <c:pt idx="80">
                  <c:v>24.049999999999997</c:v>
                </c:pt>
                <c:pt idx="81">
                  <c:v>22.05</c:v>
                </c:pt>
                <c:pt idx="82">
                  <c:v>19.849999999999998</c:v>
                </c:pt>
                <c:pt idx="83">
                  <c:v>18.3</c:v>
                </c:pt>
                <c:pt idx="84">
                  <c:v>16.850000000000001</c:v>
                </c:pt>
                <c:pt idx="85">
                  <c:v>15.5</c:v>
                </c:pt>
                <c:pt idx="86">
                  <c:v>14.25</c:v>
                </c:pt>
                <c:pt idx="87">
                  <c:v>13.100000000000001</c:v>
                </c:pt>
                <c:pt idx="88">
                  <c:v>12.05</c:v>
                </c:pt>
                <c:pt idx="89">
                  <c:v>11.1</c:v>
                </c:pt>
                <c:pt idx="90">
                  <c:v>10.200000000000001</c:v>
                </c:pt>
                <c:pt idx="91">
                  <c:v>9.4</c:v>
                </c:pt>
                <c:pt idx="92">
                  <c:v>8.65</c:v>
                </c:pt>
                <c:pt idx="93">
                  <c:v>7.95</c:v>
                </c:pt>
                <c:pt idx="94">
                  <c:v>7.3</c:v>
                </c:pt>
                <c:pt idx="95">
                  <c:v>6.75</c:v>
                </c:pt>
                <c:pt idx="96">
                  <c:v>6.2</c:v>
                </c:pt>
                <c:pt idx="97">
                  <c:v>5.7</c:v>
                </c:pt>
                <c:pt idx="98">
                  <c:v>5.25</c:v>
                </c:pt>
                <c:pt idx="99">
                  <c:v>4.8500000000000005</c:v>
                </c:pt>
                <c:pt idx="100">
                  <c:v>4.45</c:v>
                </c:pt>
                <c:pt idx="101">
                  <c:v>4.1000000000000005</c:v>
                </c:pt>
                <c:pt idx="102">
                  <c:v>3.75</c:v>
                </c:pt>
                <c:pt idx="103">
                  <c:v>3.4499999999999997</c:v>
                </c:pt>
                <c:pt idx="104">
                  <c:v>3.2</c:v>
                </c:pt>
                <c:pt idx="105">
                  <c:v>2.9499999999999997</c:v>
                </c:pt>
                <c:pt idx="106">
                  <c:v>2.7</c:v>
                </c:pt>
                <c:pt idx="107">
                  <c:v>2.5</c:v>
                </c:pt>
                <c:pt idx="108">
                  <c:v>2.2999999999999998</c:v>
                </c:pt>
                <c:pt idx="109">
                  <c:v>2.1</c:v>
                </c:pt>
                <c:pt idx="110">
                  <c:v>1.95</c:v>
                </c:pt>
                <c:pt idx="111">
                  <c:v>1.8</c:v>
                </c:pt>
              </c:numCache>
            </c:numRef>
          </c:xVal>
          <c:yVal>
            <c:numRef>
              <c:f>Nankai_Resed_50!$AB$22:$AB$133</c:f>
              <c:numCache>
                <c:formatCode>General</c:formatCode>
                <c:ptCount val="112"/>
                <c:pt idx="8">
                  <c:v>0.20688847749573824</c:v>
                </c:pt>
                <c:pt idx="17">
                  <c:v>0.20688847749573824</c:v>
                </c:pt>
                <c:pt idx="25">
                  <c:v>0.16551078199658775</c:v>
                </c:pt>
                <c:pt idx="33">
                  <c:v>0.20688847749573824</c:v>
                </c:pt>
                <c:pt idx="41">
                  <c:v>0</c:v>
                </c:pt>
                <c:pt idx="49">
                  <c:v>8.2755390998300982E-2</c:v>
                </c:pt>
                <c:pt idx="58">
                  <c:v>0.99306469197954073</c:v>
                </c:pt>
                <c:pt idx="66">
                  <c:v>35.957217388759197</c:v>
                </c:pt>
                <c:pt idx="74">
                  <c:v>21.350890877560126</c:v>
                </c:pt>
                <c:pt idx="83">
                  <c:v>11.709887826258722</c:v>
                </c:pt>
                <c:pt idx="91">
                  <c:v>5.5859888923849184</c:v>
                </c:pt>
                <c:pt idx="100">
                  <c:v>4.3860357229096252</c:v>
                </c:pt>
                <c:pt idx="108">
                  <c:v>2.4826617299488589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4169728"/>
        <c:axId val="154172032"/>
      </c:scatterChart>
      <c:scatterChart>
        <c:scatterStyle val="lineMarker"/>
        <c:varyColors val="0"/>
        <c:ser>
          <c:idx val="1"/>
          <c:order val="1"/>
          <c:tx>
            <c:v>Factor of 1.08</c:v>
          </c:tx>
          <c:spPr>
            <a:ln w="28575">
              <a:noFill/>
            </a:ln>
          </c:spPr>
          <c:xVal>
            <c:numRef>
              <c:f>Nankai_Resed_50!$M$22:$M$133</c:f>
              <c:numCache>
                <c:formatCode>General</c:formatCode>
                <c:ptCount val="112"/>
                <c:pt idx="0">
                  <c:v>15146.75</c:v>
                </c:pt>
                <c:pt idx="1">
                  <c:v>14533</c:v>
                </c:pt>
                <c:pt idx="2">
                  <c:v>14052.9</c:v>
                </c:pt>
                <c:pt idx="3">
                  <c:v>13606.15</c:v>
                </c:pt>
                <c:pt idx="4">
                  <c:v>13020.099999999999</c:v>
                </c:pt>
                <c:pt idx="5">
                  <c:v>12487.550000000001</c:v>
                </c:pt>
                <c:pt idx="6">
                  <c:v>11745.150000000001</c:v>
                </c:pt>
                <c:pt idx="7">
                  <c:v>11097.35</c:v>
                </c:pt>
                <c:pt idx="8">
                  <c:v>10214.549999999999</c:v>
                </c:pt>
                <c:pt idx="9">
                  <c:v>9397.4499999999989</c:v>
                </c:pt>
                <c:pt idx="10">
                  <c:v>8646.15</c:v>
                </c:pt>
                <c:pt idx="11">
                  <c:v>7956.1</c:v>
                </c:pt>
                <c:pt idx="12">
                  <c:v>7318.4500000000007</c:v>
                </c:pt>
                <c:pt idx="13">
                  <c:v>6734.8</c:v>
                </c:pt>
                <c:pt idx="14">
                  <c:v>6195.75</c:v>
                </c:pt>
                <c:pt idx="15">
                  <c:v>5700.9</c:v>
                </c:pt>
                <c:pt idx="16">
                  <c:v>5245.8499999999995</c:v>
                </c:pt>
                <c:pt idx="17">
                  <c:v>4826.25</c:v>
                </c:pt>
                <c:pt idx="18">
                  <c:v>4440.8</c:v>
                </c:pt>
                <c:pt idx="19">
                  <c:v>4086.0000000000005</c:v>
                </c:pt>
                <c:pt idx="20">
                  <c:v>3680.9500000000003</c:v>
                </c:pt>
                <c:pt idx="21">
                  <c:v>3358.8</c:v>
                </c:pt>
                <c:pt idx="22">
                  <c:v>3066.95</c:v>
                </c:pt>
                <c:pt idx="23">
                  <c:v>2800.8</c:v>
                </c:pt>
                <c:pt idx="24">
                  <c:v>2565.25</c:v>
                </c:pt>
                <c:pt idx="25">
                  <c:v>2415.15</c:v>
                </c:pt>
                <c:pt idx="26">
                  <c:v>2174.6</c:v>
                </c:pt>
                <c:pt idx="27">
                  <c:v>1974.85</c:v>
                </c:pt>
                <c:pt idx="28">
                  <c:v>1828.8500000000001</c:v>
                </c:pt>
                <c:pt idx="29">
                  <c:v>1682.1999999999998</c:v>
                </c:pt>
                <c:pt idx="30">
                  <c:v>1505.6499999999999</c:v>
                </c:pt>
                <c:pt idx="31">
                  <c:v>1405.5500000000002</c:v>
                </c:pt>
                <c:pt idx="32">
                  <c:v>1260.05</c:v>
                </c:pt>
                <c:pt idx="33">
                  <c:v>1173.6500000000001</c:v>
                </c:pt>
                <c:pt idx="34">
                  <c:v>1093.5</c:v>
                </c:pt>
                <c:pt idx="35">
                  <c:v>996.95</c:v>
                </c:pt>
                <c:pt idx="36">
                  <c:v>916.2</c:v>
                </c:pt>
                <c:pt idx="37">
                  <c:v>850.1</c:v>
                </c:pt>
                <c:pt idx="38">
                  <c:v>781.80000000000007</c:v>
                </c:pt>
                <c:pt idx="39">
                  <c:v>712.5</c:v>
                </c:pt>
                <c:pt idx="40">
                  <c:v>654.95000000000005</c:v>
                </c:pt>
                <c:pt idx="41">
                  <c:v>610.65</c:v>
                </c:pt>
                <c:pt idx="42">
                  <c:v>559.69999999999993</c:v>
                </c:pt>
                <c:pt idx="43">
                  <c:v>512</c:v>
                </c:pt>
                <c:pt idx="44">
                  <c:v>474.95</c:v>
                </c:pt>
                <c:pt idx="45">
                  <c:v>433.40000000000003</c:v>
                </c:pt>
                <c:pt idx="46">
                  <c:v>398.4</c:v>
                </c:pt>
                <c:pt idx="47">
                  <c:v>368.9</c:v>
                </c:pt>
                <c:pt idx="48">
                  <c:v>339.6</c:v>
                </c:pt>
                <c:pt idx="49">
                  <c:v>311.5</c:v>
                </c:pt>
                <c:pt idx="50">
                  <c:v>286.34999999999997</c:v>
                </c:pt>
                <c:pt idx="51">
                  <c:v>263</c:v>
                </c:pt>
                <c:pt idx="52">
                  <c:v>241.45</c:v>
                </c:pt>
                <c:pt idx="53">
                  <c:v>222.6</c:v>
                </c:pt>
                <c:pt idx="54">
                  <c:v>204.8</c:v>
                </c:pt>
                <c:pt idx="55">
                  <c:v>188.75</c:v>
                </c:pt>
                <c:pt idx="56">
                  <c:v>172.9</c:v>
                </c:pt>
                <c:pt idx="57">
                  <c:v>159.89999999999998</c:v>
                </c:pt>
                <c:pt idx="58">
                  <c:v>146.6</c:v>
                </c:pt>
                <c:pt idx="59">
                  <c:v>135.19999999999999</c:v>
                </c:pt>
                <c:pt idx="60">
                  <c:v>124.2</c:v>
                </c:pt>
                <c:pt idx="61">
                  <c:v>114.3</c:v>
                </c:pt>
                <c:pt idx="62">
                  <c:v>105.1</c:v>
                </c:pt>
                <c:pt idx="63">
                  <c:v>96.699999999999989</c:v>
                </c:pt>
                <c:pt idx="64">
                  <c:v>89.05</c:v>
                </c:pt>
                <c:pt idx="65">
                  <c:v>81.8</c:v>
                </c:pt>
                <c:pt idx="66">
                  <c:v>75.349999999999994</c:v>
                </c:pt>
                <c:pt idx="67">
                  <c:v>69.3</c:v>
                </c:pt>
                <c:pt idx="68">
                  <c:v>63.70000000000001</c:v>
                </c:pt>
                <c:pt idx="69">
                  <c:v>58.7</c:v>
                </c:pt>
                <c:pt idx="70">
                  <c:v>54</c:v>
                </c:pt>
                <c:pt idx="71">
                  <c:v>49.7</c:v>
                </c:pt>
                <c:pt idx="72">
                  <c:v>45.699999999999996</c:v>
                </c:pt>
                <c:pt idx="73">
                  <c:v>42.05</c:v>
                </c:pt>
                <c:pt idx="74">
                  <c:v>38.65</c:v>
                </c:pt>
                <c:pt idx="75">
                  <c:v>35.549999999999997</c:v>
                </c:pt>
                <c:pt idx="76">
                  <c:v>32.75</c:v>
                </c:pt>
                <c:pt idx="77">
                  <c:v>30.099999999999998</c:v>
                </c:pt>
                <c:pt idx="78">
                  <c:v>27.7</c:v>
                </c:pt>
                <c:pt idx="79">
                  <c:v>25.5</c:v>
                </c:pt>
                <c:pt idx="80">
                  <c:v>24.049999999999997</c:v>
                </c:pt>
                <c:pt idx="81">
                  <c:v>22.05</c:v>
                </c:pt>
                <c:pt idx="82">
                  <c:v>19.849999999999998</c:v>
                </c:pt>
                <c:pt idx="83">
                  <c:v>18.3</c:v>
                </c:pt>
                <c:pt idx="84">
                  <c:v>16.850000000000001</c:v>
                </c:pt>
                <c:pt idx="85">
                  <c:v>15.5</c:v>
                </c:pt>
                <c:pt idx="86">
                  <c:v>14.25</c:v>
                </c:pt>
                <c:pt idx="87">
                  <c:v>13.100000000000001</c:v>
                </c:pt>
                <c:pt idx="88">
                  <c:v>12.05</c:v>
                </c:pt>
                <c:pt idx="89">
                  <c:v>11.1</c:v>
                </c:pt>
                <c:pt idx="90">
                  <c:v>10.200000000000001</c:v>
                </c:pt>
                <c:pt idx="91">
                  <c:v>9.4</c:v>
                </c:pt>
                <c:pt idx="92">
                  <c:v>8.65</c:v>
                </c:pt>
                <c:pt idx="93">
                  <c:v>7.95</c:v>
                </c:pt>
                <c:pt idx="94">
                  <c:v>7.3</c:v>
                </c:pt>
                <c:pt idx="95">
                  <c:v>6.75</c:v>
                </c:pt>
                <c:pt idx="96">
                  <c:v>6.2</c:v>
                </c:pt>
                <c:pt idx="97">
                  <c:v>5.7</c:v>
                </c:pt>
                <c:pt idx="98">
                  <c:v>5.25</c:v>
                </c:pt>
                <c:pt idx="99">
                  <c:v>4.8500000000000005</c:v>
                </c:pt>
                <c:pt idx="100">
                  <c:v>4.45</c:v>
                </c:pt>
                <c:pt idx="101">
                  <c:v>4.1000000000000005</c:v>
                </c:pt>
                <c:pt idx="102">
                  <c:v>3.75</c:v>
                </c:pt>
                <c:pt idx="103">
                  <c:v>3.4499999999999997</c:v>
                </c:pt>
                <c:pt idx="104">
                  <c:v>3.2</c:v>
                </c:pt>
                <c:pt idx="105">
                  <c:v>2.9499999999999997</c:v>
                </c:pt>
                <c:pt idx="106">
                  <c:v>2.7</c:v>
                </c:pt>
                <c:pt idx="107">
                  <c:v>2.5</c:v>
                </c:pt>
                <c:pt idx="108">
                  <c:v>2.2999999999999998</c:v>
                </c:pt>
                <c:pt idx="109">
                  <c:v>2.1</c:v>
                </c:pt>
                <c:pt idx="110">
                  <c:v>1.95</c:v>
                </c:pt>
                <c:pt idx="111">
                  <c:v>1.8</c:v>
                </c:pt>
              </c:numCache>
            </c:numRef>
          </c:xVal>
          <c:yVal>
            <c:numRef>
              <c:f>Nankai_Resed_50!$AA$22:$AA$133</c:f>
              <c:numCache>
                <c:formatCode>General</c:formatCode>
                <c:ptCount val="112"/>
                <c:pt idx="0">
                  <c:v>4.137769549913628E-2</c:v>
                </c:pt>
                <c:pt idx="1">
                  <c:v>0</c:v>
                </c:pt>
                <c:pt idx="2">
                  <c:v>0</c:v>
                </c:pt>
                <c:pt idx="3">
                  <c:v>4.1377695499150491E-2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4.1377695499150491E-2</c:v>
                </c:pt>
                <c:pt idx="8">
                  <c:v>0</c:v>
                </c:pt>
                <c:pt idx="9">
                  <c:v>0</c:v>
                </c:pt>
                <c:pt idx="10">
                  <c:v>4.1377695499150491E-2</c:v>
                </c:pt>
                <c:pt idx="11">
                  <c:v>0</c:v>
                </c:pt>
                <c:pt idx="12">
                  <c:v>4.1377695499150491E-2</c:v>
                </c:pt>
                <c:pt idx="13">
                  <c:v>0</c:v>
                </c:pt>
                <c:pt idx="14">
                  <c:v>4.137769549913628E-2</c:v>
                </c:pt>
                <c:pt idx="15">
                  <c:v>4.1377695499150491E-2</c:v>
                </c:pt>
                <c:pt idx="16">
                  <c:v>0</c:v>
                </c:pt>
                <c:pt idx="17">
                  <c:v>4.1377695499150491E-2</c:v>
                </c:pt>
                <c:pt idx="18">
                  <c:v>0</c:v>
                </c:pt>
                <c:pt idx="19">
                  <c:v>4.1377695499150491E-2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8.2755390998286771E-2</c:v>
                </c:pt>
                <c:pt idx="24">
                  <c:v>4.1377695499150491E-2</c:v>
                </c:pt>
                <c:pt idx="25">
                  <c:v>0</c:v>
                </c:pt>
                <c:pt idx="26">
                  <c:v>4.1377695499150491E-2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4.1377695499150491E-2</c:v>
                </c:pt>
                <c:pt idx="31">
                  <c:v>0</c:v>
                </c:pt>
                <c:pt idx="32">
                  <c:v>8.2755390998286771E-2</c:v>
                </c:pt>
                <c:pt idx="33">
                  <c:v>4.1377695499150491E-2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4.1377695499150491E-2</c:v>
                </c:pt>
                <c:pt idx="48">
                  <c:v>4.1377695499150491E-2</c:v>
                </c:pt>
                <c:pt idx="49">
                  <c:v>0</c:v>
                </c:pt>
                <c:pt idx="50">
                  <c:v>4.137769549913628E-2</c:v>
                </c:pt>
                <c:pt idx="51">
                  <c:v>4.1377695499150491E-2</c:v>
                </c:pt>
                <c:pt idx="52">
                  <c:v>4.1377695499150491E-2</c:v>
                </c:pt>
                <c:pt idx="53">
                  <c:v>8.2755390998300982E-2</c:v>
                </c:pt>
                <c:pt idx="54">
                  <c:v>0.12413308649743726</c:v>
                </c:pt>
                <c:pt idx="55">
                  <c:v>0.12413308649743726</c:v>
                </c:pt>
                <c:pt idx="56">
                  <c:v>0.16551078199658775</c:v>
                </c:pt>
                <c:pt idx="57">
                  <c:v>0.16551078199660196</c:v>
                </c:pt>
                <c:pt idx="58">
                  <c:v>0.20688847749573824</c:v>
                </c:pt>
                <c:pt idx="59">
                  <c:v>0.24826617299487452</c:v>
                </c:pt>
                <c:pt idx="60">
                  <c:v>0.86893160548210346</c:v>
                </c:pt>
                <c:pt idx="61">
                  <c:v>2.0275070794582319</c:v>
                </c:pt>
                <c:pt idx="62">
                  <c:v>5.7514996743815061</c:v>
                </c:pt>
                <c:pt idx="63">
                  <c:v>8.3582944908278023</c:v>
                </c:pt>
                <c:pt idx="64">
                  <c:v>9.0203376188141533</c:v>
                </c:pt>
                <c:pt idx="65">
                  <c:v>5.0480788508960046</c:v>
                </c:pt>
                <c:pt idx="66">
                  <c:v>4.634301895904521</c:v>
                </c:pt>
                <c:pt idx="67">
                  <c:v>3.517104117427543</c:v>
                </c:pt>
                <c:pt idx="68">
                  <c:v>3.2274602489335109</c:v>
                </c:pt>
                <c:pt idx="69">
                  <c:v>2.9378163804394717</c:v>
                </c:pt>
                <c:pt idx="70">
                  <c:v>2.6067948164462891</c:v>
                </c:pt>
                <c:pt idx="71">
                  <c:v>2.4412840344496942</c:v>
                </c:pt>
                <c:pt idx="72">
                  <c:v>2.3171509479522641</c:v>
                </c:pt>
                <c:pt idx="73">
                  <c:v>2.3585286434514217</c:v>
                </c:pt>
                <c:pt idx="74">
                  <c:v>1.944751688459931</c:v>
                </c:pt>
                <c:pt idx="75">
                  <c:v>1.8206186019624866</c:v>
                </c:pt>
                <c:pt idx="76">
                  <c:v>1.6137301244667484</c:v>
                </c:pt>
                <c:pt idx="77">
                  <c:v>1.4068416469710172</c:v>
                </c:pt>
                <c:pt idx="78">
                  <c:v>1.4482193424701535</c:v>
                </c:pt>
                <c:pt idx="79">
                  <c:v>1.199953169475279</c:v>
                </c:pt>
                <c:pt idx="80">
                  <c:v>1.1585754739761285</c:v>
                </c:pt>
                <c:pt idx="81">
                  <c:v>1.0758200829778275</c:v>
                </c:pt>
                <c:pt idx="82">
                  <c:v>1.0344423874786912</c:v>
                </c:pt>
                <c:pt idx="83">
                  <c:v>0.95168699648039023</c:v>
                </c:pt>
                <c:pt idx="84">
                  <c:v>0.91030930098125395</c:v>
                </c:pt>
                <c:pt idx="85">
                  <c:v>0.74479851898463778</c:v>
                </c:pt>
                <c:pt idx="86">
                  <c:v>0.70342082348552992</c:v>
                </c:pt>
                <c:pt idx="87">
                  <c:v>0.66204312798635101</c:v>
                </c:pt>
                <c:pt idx="88">
                  <c:v>0.62066543248721473</c:v>
                </c:pt>
                <c:pt idx="89">
                  <c:v>0.66204312798635101</c:v>
                </c:pt>
                <c:pt idx="90">
                  <c:v>0.66204312798636522</c:v>
                </c:pt>
                <c:pt idx="91">
                  <c:v>0.62066543248721473</c:v>
                </c:pt>
                <c:pt idx="92">
                  <c:v>0.53791004148891375</c:v>
                </c:pt>
                <c:pt idx="93">
                  <c:v>0.53791004148891375</c:v>
                </c:pt>
                <c:pt idx="94">
                  <c:v>0.53791004148891375</c:v>
                </c:pt>
                <c:pt idx="95">
                  <c:v>0.49653234598977747</c:v>
                </c:pt>
                <c:pt idx="96">
                  <c:v>0.45515465049061277</c:v>
                </c:pt>
                <c:pt idx="97">
                  <c:v>0.49653234598977747</c:v>
                </c:pt>
                <c:pt idx="98">
                  <c:v>0.45515465049062698</c:v>
                </c:pt>
                <c:pt idx="99">
                  <c:v>0.45515465049059856</c:v>
                </c:pt>
                <c:pt idx="100">
                  <c:v>0.4137769549914907</c:v>
                </c:pt>
                <c:pt idx="101">
                  <c:v>0.37239925949231178</c:v>
                </c:pt>
                <c:pt idx="102">
                  <c:v>0.4137769549914907</c:v>
                </c:pt>
                <c:pt idx="103">
                  <c:v>0.3310215639931755</c:v>
                </c:pt>
                <c:pt idx="104">
                  <c:v>0.28964386849403922</c:v>
                </c:pt>
                <c:pt idx="105">
                  <c:v>0.28964386849403922</c:v>
                </c:pt>
                <c:pt idx="106">
                  <c:v>0.28964386849402501</c:v>
                </c:pt>
                <c:pt idx="107">
                  <c:v>0.24826617299488873</c:v>
                </c:pt>
                <c:pt idx="108">
                  <c:v>0.24826617299488873</c:v>
                </c:pt>
                <c:pt idx="109">
                  <c:v>0.20688847749572403</c:v>
                </c:pt>
                <c:pt idx="110">
                  <c:v>0.24826617299493137</c:v>
                </c:pt>
                <c:pt idx="111">
                  <c:v>0.2482661729948461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4356736"/>
        <c:axId val="154354432"/>
      </c:scatterChart>
      <c:valAx>
        <c:axId val="154169728"/>
        <c:scaling>
          <c:logBase val="10"/>
          <c:orientation val="minMax"/>
          <c:max val="1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12700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6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Pore Throat Radius (nm)</a:t>
                </a:r>
              </a:p>
            </c:rich>
          </c:tx>
          <c:layout>
            <c:manualLayout>
              <c:xMode val="edge"/>
              <c:yMode val="edge"/>
              <c:x val="0.40699305529392599"/>
              <c:y val="0.8989635910895750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4172032"/>
        <c:crosses val="autoZero"/>
        <c:crossBetween val="midCat"/>
      </c:valAx>
      <c:valAx>
        <c:axId val="154172032"/>
        <c:scaling>
          <c:orientation val="minMax"/>
          <c:max val="4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6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Saturation increment between sizes of 2</a:t>
                </a:r>
              </a:p>
            </c:rich>
          </c:tx>
          <c:layout>
            <c:manualLayout>
              <c:xMode val="edge"/>
              <c:yMode val="edge"/>
              <c:x val="3.1433648545128E-2"/>
              <c:y val="0.12168844279080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4169728"/>
        <c:crosses val="autoZero"/>
        <c:crossBetween val="midCat"/>
        <c:majorUnit val="10"/>
      </c:valAx>
      <c:valAx>
        <c:axId val="154354432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b="1"/>
                </a:pPr>
                <a:r>
                  <a:rPr lang="en-US" b="1"/>
                  <a:t>Saturation increment between sizes of 1.08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54356736"/>
        <c:crosses val="max"/>
        <c:crossBetween val="midCat"/>
      </c:valAx>
      <c:valAx>
        <c:axId val="154356736"/>
        <c:scaling>
          <c:logBase val="10"/>
          <c:orientation val="minMax"/>
          <c:max val="1000"/>
        </c:scaling>
        <c:delete val="0"/>
        <c:axPos val="b"/>
        <c:numFmt formatCode="General" sourceLinked="1"/>
        <c:majorTickMark val="out"/>
        <c:minorTickMark val="none"/>
        <c:tickLblPos val="nextTo"/>
        <c:crossAx val="154354432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" r="0.75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0.xml"/><Relationship Id="rId3" Type="http://schemas.openxmlformats.org/officeDocument/2006/relationships/chart" Target="../charts/chart5.xml"/><Relationship Id="rId7" Type="http://schemas.openxmlformats.org/officeDocument/2006/relationships/chart" Target="../charts/chart9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6" Type="http://schemas.openxmlformats.org/officeDocument/2006/relationships/chart" Target="../charts/chart8.xml"/><Relationship Id="rId5" Type="http://schemas.openxmlformats.org/officeDocument/2006/relationships/chart" Target="../charts/chart7.xml"/><Relationship Id="rId4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279400</xdr:colOff>
      <xdr:row>1</xdr:row>
      <xdr:rowOff>12700</xdr:rowOff>
    </xdr:from>
    <xdr:to>
      <xdr:col>21</xdr:col>
      <xdr:colOff>381000</xdr:colOff>
      <xdr:row>33</xdr:row>
      <xdr:rowOff>38100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254000</xdr:colOff>
      <xdr:row>34</xdr:row>
      <xdr:rowOff>12700</xdr:rowOff>
    </xdr:from>
    <xdr:to>
      <xdr:col>21</xdr:col>
      <xdr:colOff>355600</xdr:colOff>
      <xdr:row>66</xdr:row>
      <xdr:rowOff>38100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152401</xdr:colOff>
      <xdr:row>71</xdr:row>
      <xdr:rowOff>0</xdr:rowOff>
    </xdr:from>
    <xdr:to>
      <xdr:col>41</xdr:col>
      <xdr:colOff>397934</xdr:colOff>
      <xdr:row>102</xdr:row>
      <xdr:rowOff>101600</xdr:rowOff>
    </xdr:to>
    <xdr:graphicFrame macro="">
      <xdr:nvGraphicFramePr>
        <xdr:cNvPr id="117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42</xdr:col>
      <xdr:colOff>190500</xdr:colOff>
      <xdr:row>36</xdr:row>
      <xdr:rowOff>12700</xdr:rowOff>
    </xdr:from>
    <xdr:to>
      <xdr:col>54</xdr:col>
      <xdr:colOff>482600</xdr:colOff>
      <xdr:row>67</xdr:row>
      <xdr:rowOff>101600</xdr:rowOff>
    </xdr:to>
    <xdr:graphicFrame macro="">
      <xdr:nvGraphicFramePr>
        <xdr:cNvPr id="1179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29</xdr:col>
      <xdr:colOff>279400</xdr:colOff>
      <xdr:row>105</xdr:row>
      <xdr:rowOff>71967</xdr:rowOff>
    </xdr:from>
    <xdr:to>
      <xdr:col>41</xdr:col>
      <xdr:colOff>550333</xdr:colOff>
      <xdr:row>137</xdr:row>
      <xdr:rowOff>97367</xdr:rowOff>
    </xdr:to>
    <xdr:graphicFrame macro="">
      <xdr:nvGraphicFramePr>
        <xdr:cNvPr id="1180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42</xdr:col>
      <xdr:colOff>38100</xdr:colOff>
      <xdr:row>5</xdr:row>
      <xdr:rowOff>76200</xdr:rowOff>
    </xdr:from>
    <xdr:to>
      <xdr:col>55</xdr:col>
      <xdr:colOff>152400</xdr:colOff>
      <xdr:row>33</xdr:row>
      <xdr:rowOff>101600</xdr:rowOff>
    </xdr:to>
    <xdr:graphicFrame macro="">
      <xdr:nvGraphicFramePr>
        <xdr:cNvPr id="1181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29</xdr:col>
      <xdr:colOff>152400</xdr:colOff>
      <xdr:row>5</xdr:row>
      <xdr:rowOff>101600</xdr:rowOff>
    </xdr:from>
    <xdr:to>
      <xdr:col>41</xdr:col>
      <xdr:colOff>228600</xdr:colOff>
      <xdr:row>33</xdr:row>
      <xdr:rowOff>114300</xdr:rowOff>
    </xdr:to>
    <xdr:graphicFrame macro="">
      <xdr:nvGraphicFramePr>
        <xdr:cNvPr id="1182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41</xdr:col>
      <xdr:colOff>647700</xdr:colOff>
      <xdr:row>72</xdr:row>
      <xdr:rowOff>38100</xdr:rowOff>
    </xdr:from>
    <xdr:to>
      <xdr:col>55</xdr:col>
      <xdr:colOff>304800</xdr:colOff>
      <xdr:row>104</xdr:row>
      <xdr:rowOff>38100</xdr:rowOff>
    </xdr:to>
    <xdr:graphicFrame macro="">
      <xdr:nvGraphicFramePr>
        <xdr:cNvPr id="118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42</xdr:col>
      <xdr:colOff>38100</xdr:colOff>
      <xdr:row>107</xdr:row>
      <xdr:rowOff>38100</xdr:rowOff>
    </xdr:from>
    <xdr:to>
      <xdr:col>55</xdr:col>
      <xdr:colOff>368300</xdr:colOff>
      <xdr:row>139</xdr:row>
      <xdr:rowOff>50800</xdr:rowOff>
    </xdr:to>
    <xdr:graphicFrame macro="">
      <xdr:nvGraphicFramePr>
        <xdr:cNvPr id="118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29</xdr:col>
      <xdr:colOff>156634</xdr:colOff>
      <xdr:row>36</xdr:row>
      <xdr:rowOff>25400</xdr:rowOff>
    </xdr:from>
    <xdr:to>
      <xdr:col>41</xdr:col>
      <xdr:colOff>452967</xdr:colOff>
      <xdr:row>67</xdr:row>
      <xdr:rowOff>101600</xdr:rowOff>
    </xdr:to>
    <xdr:graphicFrame macro="">
      <xdr:nvGraphicFramePr>
        <xdr:cNvPr id="118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1"/>
  <sheetViews>
    <sheetView workbookViewId="0">
      <selection activeCell="E26" sqref="E26"/>
    </sheetView>
  </sheetViews>
  <sheetFormatPr defaultColWidth="8.85546875" defaultRowHeight="12.75" x14ac:dyDescent="0.2"/>
  <cols>
    <col min="2" max="2" width="20" customWidth="1"/>
  </cols>
  <sheetData>
    <row r="3" spans="2:7" x14ac:dyDescent="0.2">
      <c r="B3" s="37"/>
      <c r="C3" s="38" t="s">
        <v>48</v>
      </c>
      <c r="D3" s="39" t="s">
        <v>49</v>
      </c>
      <c r="E3" s="39" t="s">
        <v>50</v>
      </c>
      <c r="F3" s="39" t="s">
        <v>51</v>
      </c>
      <c r="G3" s="39" t="s">
        <v>52</v>
      </c>
    </row>
    <row r="4" spans="2:7" ht="14.25" x14ac:dyDescent="0.2">
      <c r="B4" s="40" t="s">
        <v>53</v>
      </c>
      <c r="C4" s="41" t="s">
        <v>54</v>
      </c>
      <c r="D4" s="42" t="s">
        <v>55</v>
      </c>
      <c r="E4" s="42" t="s">
        <v>56</v>
      </c>
      <c r="F4" s="42" t="s">
        <v>57</v>
      </c>
      <c r="G4" s="42" t="s">
        <v>58</v>
      </c>
    </row>
    <row r="5" spans="2:7" x14ac:dyDescent="0.2">
      <c r="B5" s="37"/>
      <c r="C5" s="43"/>
      <c r="D5" s="39"/>
      <c r="E5" s="39"/>
      <c r="F5" s="39"/>
      <c r="G5" s="39"/>
    </row>
    <row r="6" spans="2:7" x14ac:dyDescent="0.2">
      <c r="B6" s="39" t="s">
        <v>59</v>
      </c>
      <c r="C6" s="39">
        <v>1</v>
      </c>
      <c r="D6" s="39">
        <v>32.6</v>
      </c>
      <c r="E6" s="39">
        <v>0.151</v>
      </c>
      <c r="F6" s="39">
        <v>1.627</v>
      </c>
      <c r="G6" s="39">
        <v>2.4140000000000001</v>
      </c>
    </row>
    <row r="7" spans="2:7" ht="14.25" x14ac:dyDescent="0.2">
      <c r="B7" s="39" t="s">
        <v>60</v>
      </c>
      <c r="C7" s="44">
        <v>2</v>
      </c>
      <c r="D7" s="39">
        <v>32.799999999999997</v>
      </c>
      <c r="E7" s="39">
        <v>0.216</v>
      </c>
      <c r="F7" s="39">
        <v>1.6479999999999999</v>
      </c>
      <c r="G7" s="39">
        <v>2.4540000000000002</v>
      </c>
    </row>
    <row r="8" spans="2:7" ht="14.25" x14ac:dyDescent="0.2">
      <c r="B8" s="39" t="s">
        <v>61</v>
      </c>
      <c r="C8" s="44">
        <v>3</v>
      </c>
      <c r="D8" s="39">
        <v>34.200000000000003</v>
      </c>
      <c r="E8" s="39">
        <v>0.40799999999999997</v>
      </c>
      <c r="F8" s="39">
        <v>1.625</v>
      </c>
      <c r="G8" s="45">
        <v>2.4700000000000002</v>
      </c>
    </row>
    <row r="9" spans="2:7" ht="14.25" x14ac:dyDescent="0.2">
      <c r="B9" s="39" t="s">
        <v>62</v>
      </c>
      <c r="C9" s="44">
        <v>4</v>
      </c>
      <c r="D9" s="39">
        <v>35.299999999999997</v>
      </c>
      <c r="E9" s="39">
        <v>0.88400000000000001</v>
      </c>
      <c r="F9" s="39">
        <v>1.6240000000000001</v>
      </c>
      <c r="G9" s="39">
        <v>2.512</v>
      </c>
    </row>
    <row r="10" spans="2:7" ht="14.25" x14ac:dyDescent="0.2">
      <c r="B10" s="39" t="s">
        <v>63</v>
      </c>
      <c r="C10" s="44">
        <v>5</v>
      </c>
      <c r="D10" s="39">
        <v>36.299999999999997</v>
      </c>
      <c r="E10" s="39">
        <v>1.87</v>
      </c>
      <c r="F10" s="39">
        <v>1.587</v>
      </c>
      <c r="G10" s="39">
        <v>2.492</v>
      </c>
    </row>
    <row r="11" spans="2:7" ht="14.25" x14ac:dyDescent="0.2">
      <c r="B11" s="39" t="s">
        <v>64</v>
      </c>
      <c r="C11" s="44">
        <v>6</v>
      </c>
      <c r="D11" s="39">
        <v>38.4</v>
      </c>
      <c r="E11" s="39">
        <v>4.93</v>
      </c>
      <c r="F11" s="39">
        <v>1.5249999999999999</v>
      </c>
      <c r="G11" s="39">
        <v>2.4769999999999999</v>
      </c>
    </row>
  </sheetData>
  <phoneticPr fontId="18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3"/>
  <sheetViews>
    <sheetView workbookViewId="0">
      <selection activeCell="L5" sqref="L5:M123"/>
    </sheetView>
  </sheetViews>
  <sheetFormatPr defaultColWidth="11.42578125" defaultRowHeight="12.75" x14ac:dyDescent="0.2"/>
  <cols>
    <col min="24" max="24" width="16.28515625" customWidth="1"/>
    <col min="25" max="25" width="15" customWidth="1"/>
  </cols>
  <sheetData>
    <row r="1" spans="1:25" x14ac:dyDescent="0.2">
      <c r="B1" s="51" t="s">
        <v>78</v>
      </c>
      <c r="C1" s="51"/>
      <c r="D1" s="51" t="s">
        <v>79</v>
      </c>
      <c r="E1" s="51"/>
      <c r="F1" s="51" t="s">
        <v>80</v>
      </c>
      <c r="G1" s="51"/>
      <c r="H1" s="51" t="s">
        <v>81</v>
      </c>
      <c r="I1" s="51"/>
      <c r="J1" s="51" t="s">
        <v>82</v>
      </c>
      <c r="K1" s="51"/>
      <c r="L1" s="51" t="s">
        <v>83</v>
      </c>
      <c r="M1" s="52"/>
    </row>
    <row r="2" spans="1:25" x14ac:dyDescent="0.2">
      <c r="A2" t="s">
        <v>22</v>
      </c>
      <c r="B2" t="s">
        <v>84</v>
      </c>
      <c r="C2" t="s">
        <v>85</v>
      </c>
      <c r="D2" t="s">
        <v>84</v>
      </c>
      <c r="E2" t="s">
        <v>85</v>
      </c>
      <c r="F2" t="s">
        <v>84</v>
      </c>
      <c r="G2" t="s">
        <v>85</v>
      </c>
      <c r="H2" t="s">
        <v>84</v>
      </c>
      <c r="I2" t="s">
        <v>85</v>
      </c>
      <c r="J2" t="s">
        <v>84</v>
      </c>
      <c r="K2" t="s">
        <v>85</v>
      </c>
      <c r="L2" t="s">
        <v>84</v>
      </c>
      <c r="M2" t="s">
        <v>85</v>
      </c>
      <c r="W2" t="s">
        <v>86</v>
      </c>
      <c r="X2" t="s">
        <v>93</v>
      </c>
      <c r="Y2" t="s">
        <v>95</v>
      </c>
    </row>
    <row r="3" spans="1:25" x14ac:dyDescent="0.2">
      <c r="A3" t="s">
        <v>31</v>
      </c>
      <c r="B3" t="s">
        <v>73</v>
      </c>
      <c r="D3" t="s">
        <v>73</v>
      </c>
      <c r="F3" t="s">
        <v>73</v>
      </c>
      <c r="H3" t="s">
        <v>73</v>
      </c>
      <c r="J3" t="s">
        <v>73</v>
      </c>
      <c r="L3" t="s">
        <v>73</v>
      </c>
      <c r="X3" t="s">
        <v>94</v>
      </c>
      <c r="Y3" t="s">
        <v>94</v>
      </c>
    </row>
    <row r="4" spans="1:25" x14ac:dyDescent="0.2">
      <c r="W4" t="s">
        <v>87</v>
      </c>
      <c r="X4">
        <v>54</v>
      </c>
      <c r="Y4">
        <v>89</v>
      </c>
    </row>
    <row r="5" spans="1:25" x14ac:dyDescent="0.2">
      <c r="A5">
        <v>21638</v>
      </c>
      <c r="W5" t="s">
        <v>88</v>
      </c>
      <c r="X5">
        <v>69</v>
      </c>
      <c r="Y5">
        <v>124</v>
      </c>
    </row>
    <row r="6" spans="1:25" x14ac:dyDescent="0.2">
      <c r="A6">
        <v>20542</v>
      </c>
      <c r="B6">
        <v>0</v>
      </c>
      <c r="D6">
        <v>0</v>
      </c>
      <c r="F6">
        <v>0</v>
      </c>
      <c r="H6">
        <v>0</v>
      </c>
      <c r="J6">
        <v>0</v>
      </c>
      <c r="L6">
        <v>0</v>
      </c>
      <c r="W6" t="s">
        <v>89</v>
      </c>
      <c r="X6">
        <v>89</v>
      </c>
      <c r="Y6">
        <v>205</v>
      </c>
    </row>
    <row r="7" spans="1:25" x14ac:dyDescent="0.2">
      <c r="A7">
        <v>19431.2</v>
      </c>
      <c r="B7">
        <v>4.1377695499150491E-2</v>
      </c>
      <c r="D7">
        <v>0</v>
      </c>
      <c r="F7">
        <v>0</v>
      </c>
      <c r="H7">
        <v>4.1458542645273155E-2</v>
      </c>
      <c r="J7">
        <v>3.9217490511433084E-2</v>
      </c>
      <c r="L7">
        <v>3.5701790695412683E-2</v>
      </c>
      <c r="W7" t="s">
        <v>90</v>
      </c>
      <c r="X7">
        <v>135</v>
      </c>
      <c r="Y7">
        <v>369</v>
      </c>
    </row>
    <row r="8" spans="1:25" x14ac:dyDescent="0.2">
      <c r="A8">
        <v>18262.849999999999</v>
      </c>
      <c r="B8">
        <v>0</v>
      </c>
      <c r="D8">
        <v>4.2885802430305375E-2</v>
      </c>
      <c r="F8">
        <v>4.2328963985539758E-2</v>
      </c>
      <c r="H8">
        <v>0</v>
      </c>
      <c r="J8">
        <v>0</v>
      </c>
      <c r="L8">
        <v>0</v>
      </c>
      <c r="W8" t="s">
        <v>91</v>
      </c>
      <c r="X8">
        <v>189</v>
      </c>
      <c r="Y8">
        <v>512</v>
      </c>
    </row>
    <row r="9" spans="1:25" x14ac:dyDescent="0.2">
      <c r="A9">
        <v>17088.899999999998</v>
      </c>
      <c r="B9">
        <v>0</v>
      </c>
      <c r="D9">
        <v>0</v>
      </c>
      <c r="F9">
        <v>0</v>
      </c>
      <c r="H9">
        <v>0</v>
      </c>
      <c r="J9">
        <v>0</v>
      </c>
      <c r="L9">
        <v>0</v>
      </c>
      <c r="W9" t="s">
        <v>92</v>
      </c>
      <c r="X9">
        <v>340</v>
      </c>
      <c r="Y9">
        <v>712</v>
      </c>
    </row>
    <row r="10" spans="1:25" x14ac:dyDescent="0.2">
      <c r="A10">
        <v>16433.25</v>
      </c>
      <c r="B10">
        <v>0</v>
      </c>
      <c r="D10">
        <v>4.2885802430305375E-2</v>
      </c>
      <c r="F10">
        <v>0</v>
      </c>
      <c r="H10">
        <v>0</v>
      </c>
      <c r="J10">
        <v>3.9217490511418873E-2</v>
      </c>
      <c r="L10">
        <v>3.5701790695398472E-2</v>
      </c>
    </row>
    <row r="11" spans="1:25" x14ac:dyDescent="0.2">
      <c r="A11">
        <v>15820.9</v>
      </c>
      <c r="B11">
        <v>4.1377695499150491E-2</v>
      </c>
      <c r="D11">
        <v>0</v>
      </c>
      <c r="F11">
        <v>0</v>
      </c>
      <c r="H11">
        <v>4.1458542645273155E-2</v>
      </c>
      <c r="J11">
        <v>0</v>
      </c>
      <c r="L11">
        <v>0</v>
      </c>
    </row>
    <row r="12" spans="1:25" x14ac:dyDescent="0.2">
      <c r="A12">
        <v>15146.75</v>
      </c>
      <c r="B12">
        <v>4.137769549913628E-2</v>
      </c>
      <c r="C12">
        <v>99.875866913502563</v>
      </c>
      <c r="D12">
        <v>0</v>
      </c>
      <c r="E12">
        <v>99.914228395139389</v>
      </c>
      <c r="F12">
        <v>4.2328963985539758E-2</v>
      </c>
      <c r="G12">
        <v>99.91534207202892</v>
      </c>
      <c r="H12">
        <v>0</v>
      </c>
      <c r="I12">
        <v>99.917082914709454</v>
      </c>
      <c r="J12">
        <v>3.9217490511433084E-2</v>
      </c>
      <c r="K12">
        <v>99.882347528465715</v>
      </c>
      <c r="L12">
        <v>0</v>
      </c>
      <c r="M12">
        <v>99.928596418609189</v>
      </c>
    </row>
    <row r="13" spans="1:25" x14ac:dyDescent="0.2">
      <c r="A13">
        <v>14533</v>
      </c>
      <c r="B13">
        <v>0</v>
      </c>
      <c r="C13">
        <v>99.875866913502563</v>
      </c>
      <c r="D13">
        <v>0</v>
      </c>
      <c r="E13">
        <v>99.914228395139389</v>
      </c>
      <c r="F13">
        <v>0</v>
      </c>
      <c r="G13">
        <v>99.91534207202892</v>
      </c>
      <c r="H13">
        <v>0</v>
      </c>
      <c r="I13">
        <v>99.917082914709454</v>
      </c>
      <c r="J13">
        <v>0</v>
      </c>
      <c r="K13">
        <v>99.882347528465715</v>
      </c>
      <c r="L13">
        <v>3.5701790695412683E-2</v>
      </c>
      <c r="M13">
        <v>99.892894627913776</v>
      </c>
    </row>
    <row r="14" spans="1:25" x14ac:dyDescent="0.2">
      <c r="A14">
        <v>14052.9</v>
      </c>
      <c r="B14">
        <v>0</v>
      </c>
      <c r="C14">
        <v>99.875866913502563</v>
      </c>
      <c r="D14">
        <v>0</v>
      </c>
      <c r="E14">
        <v>99.914228395139389</v>
      </c>
      <c r="F14">
        <v>0</v>
      </c>
      <c r="G14">
        <v>99.91534207202892</v>
      </c>
      <c r="H14">
        <v>0</v>
      </c>
      <c r="I14">
        <v>99.917082914709454</v>
      </c>
      <c r="J14">
        <v>0</v>
      </c>
      <c r="K14">
        <v>99.882347528465715</v>
      </c>
      <c r="L14">
        <v>0</v>
      </c>
      <c r="M14">
        <v>99.892894627913776</v>
      </c>
    </row>
    <row r="15" spans="1:25" x14ac:dyDescent="0.2">
      <c r="A15">
        <v>13606.15</v>
      </c>
      <c r="B15">
        <v>4.1377695499150491E-2</v>
      </c>
      <c r="C15">
        <v>99.834489218003412</v>
      </c>
      <c r="D15">
        <v>4.2885802430305375E-2</v>
      </c>
      <c r="E15">
        <v>99.871342592709084</v>
      </c>
      <c r="F15">
        <v>0</v>
      </c>
      <c r="G15">
        <v>99.91534207202892</v>
      </c>
      <c r="H15">
        <v>4.1458542645287366E-2</v>
      </c>
      <c r="I15">
        <v>99.875624372064166</v>
      </c>
      <c r="J15">
        <v>0</v>
      </c>
      <c r="K15">
        <v>99.882347528465715</v>
      </c>
      <c r="L15">
        <v>0</v>
      </c>
      <c r="M15">
        <v>99.892894627913776</v>
      </c>
    </row>
    <row r="16" spans="1:25" x14ac:dyDescent="0.2">
      <c r="A16">
        <v>13020.099999999999</v>
      </c>
      <c r="B16">
        <v>0</v>
      </c>
      <c r="C16">
        <v>99.834489218003412</v>
      </c>
      <c r="D16">
        <v>0</v>
      </c>
      <c r="E16">
        <v>99.871342592709084</v>
      </c>
      <c r="F16">
        <v>4.2328963985539758E-2</v>
      </c>
      <c r="G16">
        <v>99.873013108043381</v>
      </c>
      <c r="H16">
        <v>0</v>
      </c>
      <c r="I16">
        <v>99.875624372064166</v>
      </c>
      <c r="J16">
        <v>3.9217490511433084E-2</v>
      </c>
      <c r="K16">
        <v>99.843130037954282</v>
      </c>
      <c r="L16">
        <v>3.5701790695412683E-2</v>
      </c>
      <c r="M16">
        <v>99.857192837218363</v>
      </c>
    </row>
    <row r="17" spans="1:13" x14ac:dyDescent="0.2">
      <c r="A17">
        <v>12487.550000000001</v>
      </c>
      <c r="B17">
        <v>0</v>
      </c>
      <c r="C17">
        <v>99.834489218003412</v>
      </c>
      <c r="D17">
        <v>0</v>
      </c>
      <c r="E17">
        <v>99.871342592709084</v>
      </c>
      <c r="F17">
        <v>0</v>
      </c>
      <c r="G17">
        <v>99.873013108043381</v>
      </c>
      <c r="H17">
        <v>0</v>
      </c>
      <c r="I17">
        <v>99.875624372064166</v>
      </c>
      <c r="J17">
        <v>0</v>
      </c>
      <c r="K17">
        <v>99.843130037954282</v>
      </c>
      <c r="L17">
        <v>0</v>
      </c>
      <c r="M17">
        <v>99.857192837218363</v>
      </c>
    </row>
    <row r="18" spans="1:13" x14ac:dyDescent="0.2">
      <c r="A18">
        <v>11745.150000000001</v>
      </c>
      <c r="B18">
        <v>0</v>
      </c>
      <c r="C18">
        <v>99.834489218003412</v>
      </c>
      <c r="D18">
        <v>0</v>
      </c>
      <c r="E18">
        <v>99.871342592709084</v>
      </c>
      <c r="F18">
        <v>0</v>
      </c>
      <c r="G18">
        <v>99.873013108043381</v>
      </c>
      <c r="H18">
        <v>0</v>
      </c>
      <c r="I18">
        <v>99.875624372064166</v>
      </c>
      <c r="J18">
        <v>3.9217490511418873E-2</v>
      </c>
      <c r="K18">
        <v>99.803912547442863</v>
      </c>
      <c r="L18">
        <v>0</v>
      </c>
      <c r="M18">
        <v>99.857192837218363</v>
      </c>
    </row>
    <row r="19" spans="1:13" x14ac:dyDescent="0.2">
      <c r="A19">
        <v>11097.35</v>
      </c>
      <c r="B19">
        <v>4.1377695499150491E-2</v>
      </c>
      <c r="C19">
        <v>99.793111522504262</v>
      </c>
      <c r="D19">
        <v>4.2885802430291164E-2</v>
      </c>
      <c r="E19">
        <v>99.828456790278793</v>
      </c>
      <c r="F19">
        <v>0</v>
      </c>
      <c r="G19">
        <v>99.873013108043381</v>
      </c>
      <c r="H19">
        <v>4.1458542645273155E-2</v>
      </c>
      <c r="I19">
        <v>99.834165829418893</v>
      </c>
      <c r="J19">
        <v>3.9217490511433084E-2</v>
      </c>
      <c r="K19">
        <v>99.76469505693143</v>
      </c>
      <c r="L19">
        <v>3.5701790695398472E-2</v>
      </c>
      <c r="M19">
        <v>99.821491046522965</v>
      </c>
    </row>
    <row r="20" spans="1:13" x14ac:dyDescent="0.2">
      <c r="A20">
        <v>10214.549999999999</v>
      </c>
      <c r="B20">
        <v>0</v>
      </c>
      <c r="C20">
        <v>99.793111522504262</v>
      </c>
      <c r="D20">
        <v>0</v>
      </c>
      <c r="E20">
        <v>99.828456790278793</v>
      </c>
      <c r="F20">
        <v>4.2328963985553969E-2</v>
      </c>
      <c r="G20">
        <v>99.830684144057827</v>
      </c>
      <c r="H20">
        <v>0</v>
      </c>
      <c r="I20">
        <v>99.834165829418893</v>
      </c>
      <c r="J20">
        <v>0</v>
      </c>
      <c r="K20">
        <v>99.76469505693143</v>
      </c>
      <c r="L20">
        <v>0</v>
      </c>
      <c r="M20">
        <v>99.821491046522965</v>
      </c>
    </row>
    <row r="21" spans="1:13" x14ac:dyDescent="0.2">
      <c r="A21">
        <v>9397.4499999999989</v>
      </c>
      <c r="B21">
        <v>0</v>
      </c>
      <c r="C21">
        <v>99.793111522504262</v>
      </c>
      <c r="D21">
        <v>0</v>
      </c>
      <c r="E21">
        <v>99.828456790278793</v>
      </c>
      <c r="F21">
        <v>0</v>
      </c>
      <c r="G21">
        <v>99.830684144057827</v>
      </c>
      <c r="H21">
        <v>0</v>
      </c>
      <c r="I21">
        <v>99.834165829418893</v>
      </c>
      <c r="J21">
        <v>0</v>
      </c>
      <c r="K21">
        <v>99.76469505693143</v>
      </c>
      <c r="L21">
        <v>3.5701790695412683E-2</v>
      </c>
      <c r="M21">
        <v>99.785789255827552</v>
      </c>
    </row>
    <row r="22" spans="1:13" x14ac:dyDescent="0.2">
      <c r="A22">
        <v>8646.15</v>
      </c>
      <c r="B22">
        <v>4.1377695499150491E-2</v>
      </c>
      <c r="C22">
        <v>99.751733827005111</v>
      </c>
      <c r="D22">
        <v>4.2885802430305375E-2</v>
      </c>
      <c r="E22">
        <v>99.785570987848487</v>
      </c>
      <c r="F22">
        <v>0</v>
      </c>
      <c r="G22">
        <v>99.830684144057827</v>
      </c>
      <c r="H22">
        <v>4.1458542645273155E-2</v>
      </c>
      <c r="I22">
        <v>99.79270728677362</v>
      </c>
      <c r="J22">
        <v>3.9217490511433084E-2</v>
      </c>
      <c r="K22">
        <v>99.725477566419997</v>
      </c>
      <c r="L22">
        <v>3.5701790695412683E-2</v>
      </c>
      <c r="M22">
        <v>99.75008746513214</v>
      </c>
    </row>
    <row r="23" spans="1:13" x14ac:dyDescent="0.2">
      <c r="A23">
        <v>7956.1</v>
      </c>
      <c r="B23">
        <v>0</v>
      </c>
      <c r="C23">
        <v>99.751733827005111</v>
      </c>
      <c r="D23">
        <v>0</v>
      </c>
      <c r="E23">
        <v>99.785570987848487</v>
      </c>
      <c r="F23">
        <v>4.2328963985539758E-2</v>
      </c>
      <c r="G23">
        <v>99.788355180072287</v>
      </c>
      <c r="H23">
        <v>0</v>
      </c>
      <c r="I23">
        <v>99.79270728677362</v>
      </c>
      <c r="J23">
        <v>3.9217490511418873E-2</v>
      </c>
      <c r="K23">
        <v>99.686260075908578</v>
      </c>
      <c r="L23">
        <v>3.5701790695398472E-2</v>
      </c>
      <c r="M23">
        <v>99.714385674436741</v>
      </c>
    </row>
    <row r="24" spans="1:13" x14ac:dyDescent="0.2">
      <c r="A24">
        <v>7318.4500000000007</v>
      </c>
      <c r="B24">
        <v>4.1377695499150491E-2</v>
      </c>
      <c r="C24">
        <v>99.710356131505961</v>
      </c>
      <c r="D24">
        <v>4.2885802430305375E-2</v>
      </c>
      <c r="E24">
        <v>99.742685185418182</v>
      </c>
      <c r="F24">
        <v>0</v>
      </c>
      <c r="G24">
        <v>99.788355180072287</v>
      </c>
      <c r="H24">
        <v>8.2917085290546311E-2</v>
      </c>
      <c r="I24">
        <v>99.709790201483074</v>
      </c>
      <c r="J24">
        <v>0</v>
      </c>
      <c r="K24">
        <v>99.686260075908578</v>
      </c>
      <c r="L24">
        <v>0</v>
      </c>
      <c r="M24">
        <v>99.714385674436741</v>
      </c>
    </row>
    <row r="25" spans="1:13" x14ac:dyDescent="0.2">
      <c r="A25">
        <v>6734.8</v>
      </c>
      <c r="B25">
        <v>0</v>
      </c>
      <c r="C25">
        <v>99.710356131505961</v>
      </c>
      <c r="D25">
        <v>0</v>
      </c>
      <c r="E25">
        <v>99.742685185418182</v>
      </c>
      <c r="F25">
        <v>0</v>
      </c>
      <c r="G25">
        <v>99.788355180072287</v>
      </c>
      <c r="H25">
        <v>0</v>
      </c>
      <c r="I25">
        <v>99.709790201483074</v>
      </c>
      <c r="J25">
        <v>3.9217490511433084E-2</v>
      </c>
      <c r="K25">
        <v>99.647042585397145</v>
      </c>
      <c r="L25">
        <v>3.5701790695412683E-2</v>
      </c>
      <c r="M25">
        <v>99.678683883741328</v>
      </c>
    </row>
    <row r="26" spans="1:13" x14ac:dyDescent="0.2">
      <c r="A26">
        <v>6195.75</v>
      </c>
      <c r="B26">
        <v>4.137769549913628E-2</v>
      </c>
      <c r="C26">
        <v>99.668978436006824</v>
      </c>
      <c r="D26">
        <v>4.2885802430305375E-2</v>
      </c>
      <c r="E26">
        <v>99.699799382987877</v>
      </c>
      <c r="F26">
        <v>4.2328963985539758E-2</v>
      </c>
      <c r="G26">
        <v>99.746026216086747</v>
      </c>
      <c r="H26">
        <v>0</v>
      </c>
      <c r="I26">
        <v>99.709790201483074</v>
      </c>
      <c r="J26">
        <v>0</v>
      </c>
      <c r="K26">
        <v>99.647042585397145</v>
      </c>
      <c r="L26">
        <v>0</v>
      </c>
      <c r="M26">
        <v>99.678683883741328</v>
      </c>
    </row>
    <row r="27" spans="1:13" x14ac:dyDescent="0.2">
      <c r="A27">
        <v>5700.9</v>
      </c>
      <c r="B27">
        <v>4.1377695499150491E-2</v>
      </c>
      <c r="C27">
        <v>99.627600740507674</v>
      </c>
      <c r="D27">
        <v>0</v>
      </c>
      <c r="E27">
        <v>99.699799382987877</v>
      </c>
      <c r="F27">
        <v>4.2328963985539758E-2</v>
      </c>
      <c r="G27">
        <v>99.703697252101207</v>
      </c>
      <c r="H27">
        <v>4.1458542645287366E-2</v>
      </c>
      <c r="I27">
        <v>99.668331658837786</v>
      </c>
      <c r="J27">
        <v>3.9217490511433084E-2</v>
      </c>
      <c r="K27">
        <v>99.607825094885712</v>
      </c>
      <c r="L27">
        <v>3.5701790695412683E-2</v>
      </c>
      <c r="M27">
        <v>99.642982093045916</v>
      </c>
    </row>
    <row r="28" spans="1:13" x14ac:dyDescent="0.2">
      <c r="A28">
        <v>5245.8499999999995</v>
      </c>
      <c r="B28">
        <v>0</v>
      </c>
      <c r="C28">
        <v>99.627600740507674</v>
      </c>
      <c r="D28">
        <v>0</v>
      </c>
      <c r="E28">
        <v>99.699799382987877</v>
      </c>
      <c r="F28">
        <v>0</v>
      </c>
      <c r="G28">
        <v>99.703697252101207</v>
      </c>
      <c r="H28">
        <v>0</v>
      </c>
      <c r="I28">
        <v>99.668331658837786</v>
      </c>
      <c r="J28">
        <v>3.9217490511418873E-2</v>
      </c>
      <c r="K28">
        <v>99.568607604374293</v>
      </c>
      <c r="L28">
        <v>3.5701790695398472E-2</v>
      </c>
      <c r="M28">
        <v>99.607280302350517</v>
      </c>
    </row>
    <row r="29" spans="1:13" x14ac:dyDescent="0.2">
      <c r="A29">
        <v>4826.25</v>
      </c>
      <c r="B29">
        <v>4.1377695499150491E-2</v>
      </c>
      <c r="C29">
        <v>99.586223045008524</v>
      </c>
      <c r="D29">
        <v>0</v>
      </c>
      <c r="E29">
        <v>99.699799382987877</v>
      </c>
      <c r="F29">
        <v>0</v>
      </c>
      <c r="G29">
        <v>99.703697252101207</v>
      </c>
      <c r="H29">
        <v>4.1458542645273155E-2</v>
      </c>
      <c r="I29">
        <v>99.626873116192513</v>
      </c>
      <c r="J29">
        <v>0</v>
      </c>
      <c r="K29">
        <v>99.568607604374293</v>
      </c>
      <c r="L29">
        <v>3.5701790695412683E-2</v>
      </c>
      <c r="M29">
        <v>99.571578511655105</v>
      </c>
    </row>
    <row r="30" spans="1:13" x14ac:dyDescent="0.2">
      <c r="A30">
        <v>4440.8</v>
      </c>
      <c r="B30">
        <v>0</v>
      </c>
      <c r="C30">
        <v>99.586223045008524</v>
      </c>
      <c r="D30">
        <v>4.2885802430305375E-2</v>
      </c>
      <c r="E30">
        <v>99.656913580557571</v>
      </c>
      <c r="F30">
        <v>4.2328963985539758E-2</v>
      </c>
      <c r="G30">
        <v>99.661368288115668</v>
      </c>
      <c r="H30">
        <v>0</v>
      </c>
      <c r="I30">
        <v>99.626873116192513</v>
      </c>
      <c r="J30">
        <v>3.9217490511433084E-2</v>
      </c>
      <c r="K30">
        <v>99.52939011386286</v>
      </c>
      <c r="L30">
        <v>0</v>
      </c>
      <c r="M30">
        <v>99.571578511655105</v>
      </c>
    </row>
    <row r="31" spans="1:13" x14ac:dyDescent="0.2">
      <c r="A31">
        <v>4086.0000000000005</v>
      </c>
      <c r="B31">
        <v>4.1377695499150491E-2</v>
      </c>
      <c r="C31">
        <v>99.544845349509373</v>
      </c>
      <c r="D31">
        <v>4.2885802430305375E-2</v>
      </c>
      <c r="E31">
        <v>99.614027778127266</v>
      </c>
      <c r="F31">
        <v>4.2328963985539758E-2</v>
      </c>
      <c r="G31">
        <v>99.619039324130128</v>
      </c>
      <c r="H31">
        <v>4.1458542645273155E-2</v>
      </c>
      <c r="I31">
        <v>99.58541457354724</v>
      </c>
      <c r="J31">
        <v>3.9217490511418873E-2</v>
      </c>
      <c r="K31">
        <v>99.490172623351441</v>
      </c>
      <c r="L31">
        <v>3.5701790695412683E-2</v>
      </c>
      <c r="M31">
        <v>99.535876720959692</v>
      </c>
    </row>
    <row r="32" spans="1:13" x14ac:dyDescent="0.2">
      <c r="A32">
        <v>3680.9500000000003</v>
      </c>
      <c r="B32">
        <v>0</v>
      </c>
      <c r="C32">
        <v>99.544845349509373</v>
      </c>
      <c r="D32">
        <v>0</v>
      </c>
      <c r="E32">
        <v>99.614027778127266</v>
      </c>
      <c r="F32">
        <v>0</v>
      </c>
      <c r="G32">
        <v>99.619039324130128</v>
      </c>
      <c r="H32">
        <v>0</v>
      </c>
      <c r="I32">
        <v>99.58541457354724</v>
      </c>
      <c r="J32">
        <v>0</v>
      </c>
      <c r="K32">
        <v>99.490172623351441</v>
      </c>
      <c r="L32">
        <v>3.5701790695412683E-2</v>
      </c>
      <c r="M32">
        <v>99.500174930264279</v>
      </c>
    </row>
    <row r="33" spans="1:13" x14ac:dyDescent="0.2">
      <c r="A33">
        <v>3358.8</v>
      </c>
      <c r="B33">
        <v>0</v>
      </c>
      <c r="C33">
        <v>99.544845349509373</v>
      </c>
      <c r="D33">
        <v>4.2885802430291164E-2</v>
      </c>
      <c r="E33">
        <v>99.571141975696975</v>
      </c>
      <c r="F33">
        <v>4.2328963985553969E-2</v>
      </c>
      <c r="G33">
        <v>99.576710360144574</v>
      </c>
      <c r="H33">
        <v>8.2917085290546311E-2</v>
      </c>
      <c r="I33">
        <v>99.502497488256694</v>
      </c>
      <c r="J33">
        <v>0</v>
      </c>
      <c r="K33">
        <v>99.490172623351441</v>
      </c>
      <c r="L33">
        <v>3.5701790695398472E-2</v>
      </c>
      <c r="M33">
        <v>99.464473139568881</v>
      </c>
    </row>
    <row r="34" spans="1:13" x14ac:dyDescent="0.2">
      <c r="A34">
        <v>3066.95</v>
      </c>
      <c r="B34">
        <v>0</v>
      </c>
      <c r="C34">
        <v>99.544845349509373</v>
      </c>
      <c r="D34">
        <v>0</v>
      </c>
      <c r="E34">
        <v>99.571141975696975</v>
      </c>
      <c r="F34">
        <v>4.2328963985539758E-2</v>
      </c>
      <c r="G34">
        <v>99.534381396159034</v>
      </c>
      <c r="H34">
        <v>0</v>
      </c>
      <c r="I34">
        <v>99.502497488256694</v>
      </c>
      <c r="J34">
        <v>0</v>
      </c>
      <c r="K34">
        <v>99.490172623351441</v>
      </c>
      <c r="L34">
        <v>3.5701790695412683E-2</v>
      </c>
      <c r="M34">
        <v>99.428771348873468</v>
      </c>
    </row>
    <row r="35" spans="1:13" x14ac:dyDescent="0.2">
      <c r="A35">
        <v>2800.8</v>
      </c>
      <c r="B35">
        <v>8.2755390998286771E-2</v>
      </c>
      <c r="C35">
        <v>99.462089958511086</v>
      </c>
      <c r="D35">
        <v>8.5771604860610751E-2</v>
      </c>
      <c r="E35">
        <v>99.485370370836364</v>
      </c>
      <c r="F35">
        <v>0</v>
      </c>
      <c r="G35">
        <v>99.534381396159034</v>
      </c>
      <c r="H35">
        <v>4.1458542645287366E-2</v>
      </c>
      <c r="I35">
        <v>99.461038945611406</v>
      </c>
      <c r="J35">
        <v>7.8434981022866168E-2</v>
      </c>
      <c r="K35">
        <v>99.411737642328575</v>
      </c>
      <c r="L35">
        <v>3.5701790695412683E-2</v>
      </c>
      <c r="M35">
        <v>99.393069558178055</v>
      </c>
    </row>
    <row r="36" spans="1:13" x14ac:dyDescent="0.2">
      <c r="A36">
        <v>2565.25</v>
      </c>
      <c r="B36">
        <v>4.1377695499150491E-2</v>
      </c>
      <c r="C36">
        <v>99.420712263011936</v>
      </c>
      <c r="D36">
        <v>0</v>
      </c>
      <c r="E36">
        <v>99.485370370836364</v>
      </c>
      <c r="F36">
        <v>4.2328963985539758E-2</v>
      </c>
      <c r="G36">
        <v>99.492052432173494</v>
      </c>
      <c r="H36">
        <v>4.1458542645273155E-2</v>
      </c>
      <c r="I36">
        <v>99.419580402966133</v>
      </c>
      <c r="J36">
        <v>0</v>
      </c>
      <c r="K36">
        <v>99.411737642328575</v>
      </c>
      <c r="L36">
        <v>7.1403581390811155E-2</v>
      </c>
      <c r="M36">
        <v>99.321665976787244</v>
      </c>
    </row>
    <row r="37" spans="1:13" x14ac:dyDescent="0.2">
      <c r="A37">
        <v>2415.15</v>
      </c>
      <c r="B37">
        <v>0</v>
      </c>
      <c r="C37">
        <v>99.420712263011936</v>
      </c>
      <c r="D37">
        <v>0</v>
      </c>
      <c r="E37">
        <v>99.485370370836364</v>
      </c>
      <c r="F37">
        <v>0</v>
      </c>
      <c r="G37">
        <v>99.492052432173494</v>
      </c>
      <c r="H37">
        <v>0</v>
      </c>
      <c r="I37">
        <v>99.419580402966133</v>
      </c>
      <c r="J37">
        <v>7.8434981022851957E-2</v>
      </c>
      <c r="K37">
        <v>99.333302661305723</v>
      </c>
      <c r="L37">
        <v>0</v>
      </c>
      <c r="M37">
        <v>99.321665976787244</v>
      </c>
    </row>
    <row r="38" spans="1:13" x14ac:dyDescent="0.2">
      <c r="A38">
        <v>2174.6</v>
      </c>
      <c r="B38">
        <v>4.1377695499150491E-2</v>
      </c>
      <c r="C38">
        <v>99.379334567512785</v>
      </c>
      <c r="D38">
        <v>0</v>
      </c>
      <c r="E38">
        <v>99.485370370836364</v>
      </c>
      <c r="F38">
        <v>4.2328963985539758E-2</v>
      </c>
      <c r="G38">
        <v>99.449723468187955</v>
      </c>
      <c r="H38">
        <v>0</v>
      </c>
      <c r="I38">
        <v>99.419580402966133</v>
      </c>
      <c r="J38">
        <v>0</v>
      </c>
      <c r="K38">
        <v>99.333302661305723</v>
      </c>
      <c r="L38">
        <v>0</v>
      </c>
      <c r="M38">
        <v>99.321665976787244</v>
      </c>
    </row>
    <row r="39" spans="1:13" x14ac:dyDescent="0.2">
      <c r="A39">
        <v>1974.85</v>
      </c>
      <c r="B39">
        <v>0</v>
      </c>
      <c r="C39">
        <v>99.379334567512785</v>
      </c>
      <c r="D39">
        <v>4.2885802430305375E-2</v>
      </c>
      <c r="E39">
        <v>99.442484568406059</v>
      </c>
      <c r="F39">
        <v>0</v>
      </c>
      <c r="G39">
        <v>99.449723468187955</v>
      </c>
      <c r="H39">
        <v>0</v>
      </c>
      <c r="I39">
        <v>99.419580402966133</v>
      </c>
      <c r="J39">
        <v>0</v>
      </c>
      <c r="K39">
        <v>99.333302661305723</v>
      </c>
      <c r="L39">
        <v>0</v>
      </c>
      <c r="M39">
        <v>99.321665976787244</v>
      </c>
    </row>
    <row r="40" spans="1:13" x14ac:dyDescent="0.2">
      <c r="A40">
        <v>1828.8500000000001</v>
      </c>
      <c r="B40">
        <v>0</v>
      </c>
      <c r="C40">
        <v>99.379334567512785</v>
      </c>
      <c r="D40">
        <v>0</v>
      </c>
      <c r="E40">
        <v>99.442484568406059</v>
      </c>
      <c r="F40">
        <v>0</v>
      </c>
      <c r="G40">
        <v>99.449723468187955</v>
      </c>
      <c r="H40">
        <v>0</v>
      </c>
      <c r="I40">
        <v>99.419580402966133</v>
      </c>
      <c r="J40">
        <v>0</v>
      </c>
      <c r="K40">
        <v>99.333302661305723</v>
      </c>
      <c r="L40">
        <v>0</v>
      </c>
      <c r="M40">
        <v>99.321665976787244</v>
      </c>
    </row>
    <row r="41" spans="1:13" x14ac:dyDescent="0.2">
      <c r="A41">
        <v>1682.1999999999998</v>
      </c>
      <c r="B41">
        <v>0</v>
      </c>
      <c r="C41">
        <v>99.379334567512785</v>
      </c>
      <c r="D41">
        <v>4.2885802430305375E-2</v>
      </c>
      <c r="E41">
        <v>99.399598765975753</v>
      </c>
      <c r="F41">
        <v>0</v>
      </c>
      <c r="G41">
        <v>99.449723468187955</v>
      </c>
      <c r="H41">
        <v>0</v>
      </c>
      <c r="I41">
        <v>99.419580402966133</v>
      </c>
      <c r="J41">
        <v>7.8434981022851957E-2</v>
      </c>
      <c r="K41">
        <v>99.254867680282871</v>
      </c>
      <c r="L41">
        <v>3.5701790695412683E-2</v>
      </c>
      <c r="M41">
        <v>99.285964186091832</v>
      </c>
    </row>
    <row r="42" spans="1:13" x14ac:dyDescent="0.2">
      <c r="A42">
        <v>1505.6499999999999</v>
      </c>
      <c r="B42">
        <v>4.1377695499150491E-2</v>
      </c>
      <c r="C42">
        <v>99.337956872013635</v>
      </c>
      <c r="D42">
        <v>0</v>
      </c>
      <c r="E42">
        <v>99.399598765975753</v>
      </c>
      <c r="F42">
        <v>0</v>
      </c>
      <c r="G42">
        <v>99.449723468187955</v>
      </c>
      <c r="H42">
        <v>0</v>
      </c>
      <c r="I42">
        <v>99.419580402966133</v>
      </c>
      <c r="J42">
        <v>7.8434981022866168E-2</v>
      </c>
      <c r="K42">
        <v>99.176432699260005</v>
      </c>
      <c r="L42">
        <v>0</v>
      </c>
      <c r="M42">
        <v>99.285964186091832</v>
      </c>
    </row>
    <row r="43" spans="1:13" x14ac:dyDescent="0.2">
      <c r="A43">
        <v>1405.5500000000002</v>
      </c>
      <c r="B43">
        <v>0</v>
      </c>
      <c r="C43">
        <v>99.337956872013635</v>
      </c>
      <c r="D43">
        <v>4.2885802430305375E-2</v>
      </c>
      <c r="E43">
        <v>99.356712963545448</v>
      </c>
      <c r="F43">
        <v>4.2328963985539758E-2</v>
      </c>
      <c r="G43">
        <v>99.407394504202415</v>
      </c>
      <c r="H43">
        <v>0.16583417058110683</v>
      </c>
      <c r="I43">
        <v>99.253746232385026</v>
      </c>
      <c r="J43">
        <v>3.9217490511418873E-2</v>
      </c>
      <c r="K43">
        <v>99.137215208748586</v>
      </c>
      <c r="L43">
        <v>7.1403581390811155E-2</v>
      </c>
      <c r="M43">
        <v>99.21456060470102</v>
      </c>
    </row>
    <row r="44" spans="1:13" x14ac:dyDescent="0.2">
      <c r="A44">
        <v>1260.05</v>
      </c>
      <c r="B44">
        <v>8.2755390998286771E-2</v>
      </c>
      <c r="C44">
        <v>99.255201481015348</v>
      </c>
      <c r="D44">
        <v>0</v>
      </c>
      <c r="E44">
        <v>99.356712963545448</v>
      </c>
      <c r="F44">
        <v>0</v>
      </c>
      <c r="G44">
        <v>99.407394504202415</v>
      </c>
      <c r="H44">
        <v>0.12437562793581947</v>
      </c>
      <c r="I44">
        <v>99.129370604449207</v>
      </c>
      <c r="J44">
        <v>0.11765247153428504</v>
      </c>
      <c r="K44">
        <v>99.019562737214301</v>
      </c>
      <c r="L44">
        <v>7.1403581390811155E-2</v>
      </c>
      <c r="M44">
        <v>99.143157023310209</v>
      </c>
    </row>
    <row r="45" spans="1:13" x14ac:dyDescent="0.2">
      <c r="A45">
        <v>1173.6500000000001</v>
      </c>
      <c r="B45">
        <v>4.1377695499150491E-2</v>
      </c>
      <c r="C45">
        <v>99.213823785516198</v>
      </c>
      <c r="D45">
        <v>0</v>
      </c>
      <c r="E45">
        <v>99.356712963545448</v>
      </c>
      <c r="F45">
        <v>4.2328963985539758E-2</v>
      </c>
      <c r="G45">
        <v>99.365065540216875</v>
      </c>
      <c r="H45">
        <v>4.1458542645273155E-2</v>
      </c>
      <c r="I45">
        <v>99.087912061803934</v>
      </c>
      <c r="J45">
        <v>3.9217490511433084E-2</v>
      </c>
      <c r="K45">
        <v>98.980345246702868</v>
      </c>
      <c r="L45">
        <v>0.10710537208622384</v>
      </c>
      <c r="M45">
        <v>99.036051651223985</v>
      </c>
    </row>
    <row r="46" spans="1:13" x14ac:dyDescent="0.2">
      <c r="A46">
        <v>1093.5</v>
      </c>
      <c r="B46">
        <v>0</v>
      </c>
      <c r="C46">
        <v>99.213823785516198</v>
      </c>
      <c r="D46">
        <v>4.2885802430291164E-2</v>
      </c>
      <c r="E46">
        <v>99.313827161115157</v>
      </c>
      <c r="F46">
        <v>0</v>
      </c>
      <c r="G46">
        <v>99.365065540216875</v>
      </c>
      <c r="H46">
        <v>8.2917085290560522E-2</v>
      </c>
      <c r="I46">
        <v>99.004994976513373</v>
      </c>
      <c r="J46">
        <v>3.9217490511433084E-2</v>
      </c>
      <c r="K46">
        <v>98.941127756191435</v>
      </c>
      <c r="L46">
        <v>0.10710537208622384</v>
      </c>
      <c r="M46">
        <v>98.928946279137762</v>
      </c>
    </row>
    <row r="47" spans="1:13" x14ac:dyDescent="0.2">
      <c r="A47">
        <v>996.95</v>
      </c>
      <c r="B47">
        <v>0</v>
      </c>
      <c r="C47">
        <v>99.213823785516198</v>
      </c>
      <c r="D47">
        <v>0</v>
      </c>
      <c r="E47">
        <v>99.313827161115157</v>
      </c>
      <c r="F47">
        <v>4.2328963985539758E-2</v>
      </c>
      <c r="G47">
        <v>99.322736576231335</v>
      </c>
      <c r="H47">
        <v>0</v>
      </c>
      <c r="I47">
        <v>99.004994976513373</v>
      </c>
      <c r="J47">
        <v>0</v>
      </c>
      <c r="K47">
        <v>98.941127756191435</v>
      </c>
      <c r="L47">
        <v>0.10710537208622384</v>
      </c>
      <c r="M47">
        <v>98.821840907051538</v>
      </c>
    </row>
    <row r="48" spans="1:13" x14ac:dyDescent="0.2">
      <c r="A48">
        <v>916.2</v>
      </c>
      <c r="B48">
        <v>0</v>
      </c>
      <c r="C48">
        <v>99.213823785516198</v>
      </c>
      <c r="D48">
        <v>0</v>
      </c>
      <c r="E48">
        <v>99.313827161115157</v>
      </c>
      <c r="F48">
        <v>0.12698689195663349</v>
      </c>
      <c r="G48">
        <v>99.195749684274702</v>
      </c>
      <c r="H48">
        <v>4.1458542645273155E-2</v>
      </c>
      <c r="I48">
        <v>98.9635364338681</v>
      </c>
      <c r="J48">
        <v>7.8434981022851957E-2</v>
      </c>
      <c r="K48">
        <v>98.862692775168583</v>
      </c>
      <c r="L48">
        <v>0.1785089534770492</v>
      </c>
      <c r="M48">
        <v>98.643331953574489</v>
      </c>
    </row>
    <row r="49" spans="1:13" x14ac:dyDescent="0.2">
      <c r="A49">
        <v>850.1</v>
      </c>
      <c r="B49">
        <v>0</v>
      </c>
      <c r="C49">
        <v>99.213823785516198</v>
      </c>
      <c r="D49">
        <v>0</v>
      </c>
      <c r="E49">
        <v>99.313827161115157</v>
      </c>
      <c r="F49">
        <v>0</v>
      </c>
      <c r="G49">
        <v>99.195749684274702</v>
      </c>
      <c r="H49">
        <v>0</v>
      </c>
      <c r="I49">
        <v>98.9635364338681</v>
      </c>
      <c r="J49">
        <v>7.8434981022851957E-2</v>
      </c>
      <c r="K49">
        <v>98.784257794145731</v>
      </c>
      <c r="L49">
        <v>0.39271969764948267</v>
      </c>
      <c r="M49">
        <v>98.250612255925006</v>
      </c>
    </row>
    <row r="50" spans="1:13" x14ac:dyDescent="0.2">
      <c r="A50">
        <v>781.80000000000007</v>
      </c>
      <c r="B50">
        <v>0</v>
      </c>
      <c r="C50">
        <v>99.213823785516198</v>
      </c>
      <c r="D50">
        <v>4.2885802430305375E-2</v>
      </c>
      <c r="E50">
        <v>99.270941358684851</v>
      </c>
      <c r="F50">
        <v>0</v>
      </c>
      <c r="G50">
        <v>99.195749684274702</v>
      </c>
      <c r="H50">
        <v>0</v>
      </c>
      <c r="I50">
        <v>98.9635364338681</v>
      </c>
      <c r="J50">
        <v>0.11765247153428504</v>
      </c>
      <c r="K50">
        <v>98.666605322611446</v>
      </c>
      <c r="L50">
        <v>4.3913202555352058</v>
      </c>
      <c r="M50">
        <v>93.8592920003898</v>
      </c>
    </row>
    <row r="51" spans="1:13" x14ac:dyDescent="0.2">
      <c r="A51">
        <v>712.5</v>
      </c>
      <c r="B51">
        <v>0</v>
      </c>
      <c r="C51">
        <v>99.213823785516198</v>
      </c>
      <c r="D51">
        <v>0</v>
      </c>
      <c r="E51">
        <v>99.270941358684851</v>
      </c>
      <c r="F51">
        <v>8.4657927971079516E-2</v>
      </c>
      <c r="G51">
        <v>99.111091756303622</v>
      </c>
      <c r="H51">
        <v>4.1458542645273155E-2</v>
      </c>
      <c r="I51">
        <v>98.922077891222827</v>
      </c>
      <c r="J51">
        <v>0.11765247153428504</v>
      </c>
      <c r="K51">
        <v>98.548952851077161</v>
      </c>
      <c r="L51">
        <v>11.424573022530595</v>
      </c>
      <c r="M51">
        <v>82.434718977859205</v>
      </c>
    </row>
    <row r="52" spans="1:13" x14ac:dyDescent="0.2">
      <c r="A52">
        <v>654.95000000000005</v>
      </c>
      <c r="B52">
        <v>0</v>
      </c>
      <c r="C52">
        <v>99.213823785516198</v>
      </c>
      <c r="D52">
        <v>0</v>
      </c>
      <c r="E52">
        <v>99.270941358684851</v>
      </c>
      <c r="F52">
        <v>0</v>
      </c>
      <c r="G52">
        <v>99.111091756303622</v>
      </c>
      <c r="H52">
        <v>4.1458542645273155E-2</v>
      </c>
      <c r="I52">
        <v>98.880619348577554</v>
      </c>
      <c r="J52">
        <v>0.15686996204571813</v>
      </c>
      <c r="K52">
        <v>98.392082889031443</v>
      </c>
      <c r="L52">
        <v>6.1407079996101999</v>
      </c>
      <c r="M52">
        <v>76.294010978249005</v>
      </c>
    </row>
    <row r="53" spans="1:13" x14ac:dyDescent="0.2">
      <c r="A53">
        <v>610.65</v>
      </c>
      <c r="B53">
        <v>0</v>
      </c>
      <c r="C53">
        <v>99.213823785516198</v>
      </c>
      <c r="D53">
        <v>4.2885802430305375E-2</v>
      </c>
      <c r="E53">
        <v>99.228055556254546</v>
      </c>
      <c r="F53">
        <v>4.2328963985539758E-2</v>
      </c>
      <c r="G53">
        <v>99.068762792318083</v>
      </c>
      <c r="H53">
        <v>8.2917085290560522E-2</v>
      </c>
      <c r="I53">
        <v>98.797702263286993</v>
      </c>
      <c r="J53">
        <v>0.196087452557137</v>
      </c>
      <c r="K53">
        <v>98.195995436474306</v>
      </c>
      <c r="L53">
        <v>5.569479348483668</v>
      </c>
      <c r="M53">
        <v>70.724531629765337</v>
      </c>
    </row>
    <row r="54" spans="1:13" x14ac:dyDescent="0.2">
      <c r="A54">
        <v>559.69999999999993</v>
      </c>
      <c r="B54">
        <v>0</v>
      </c>
      <c r="C54">
        <v>99.213823785516198</v>
      </c>
      <c r="D54">
        <v>4.2885802430305375E-2</v>
      </c>
      <c r="E54">
        <v>99.185169753824241</v>
      </c>
      <c r="F54">
        <v>8.4657927971093727E-2</v>
      </c>
      <c r="G54">
        <v>98.984104864346989</v>
      </c>
      <c r="H54">
        <v>8.2917085290546311E-2</v>
      </c>
      <c r="I54">
        <v>98.714785177996447</v>
      </c>
      <c r="J54">
        <v>0.66669733869427716</v>
      </c>
      <c r="K54">
        <v>97.529298097780028</v>
      </c>
      <c r="L54">
        <v>3.8914951857994851</v>
      </c>
      <c r="M54">
        <v>66.833036443965852</v>
      </c>
    </row>
    <row r="55" spans="1:13" x14ac:dyDescent="0.2">
      <c r="A55">
        <v>512</v>
      </c>
      <c r="B55">
        <v>0</v>
      </c>
      <c r="C55">
        <v>99.213823785516198</v>
      </c>
      <c r="D55">
        <v>8.5771604860610751E-2</v>
      </c>
      <c r="E55">
        <v>99.09939814896363</v>
      </c>
      <c r="F55">
        <v>8.4657927971079516E-2</v>
      </c>
      <c r="G55">
        <v>98.899446936375909</v>
      </c>
      <c r="H55">
        <v>8.2917085290560522E-2</v>
      </c>
      <c r="I55">
        <v>98.631868092705886</v>
      </c>
      <c r="J55">
        <v>9.1768927796741764</v>
      </c>
      <c r="K55">
        <v>88.352405318105852</v>
      </c>
      <c r="L55">
        <v>3.6772844416270374</v>
      </c>
      <c r="M55">
        <v>63.155752002338815</v>
      </c>
    </row>
    <row r="56" spans="1:13" x14ac:dyDescent="0.2">
      <c r="A56">
        <v>474.95</v>
      </c>
      <c r="B56">
        <v>0</v>
      </c>
      <c r="C56">
        <v>99.213823785516198</v>
      </c>
      <c r="D56">
        <v>4.2885802430291164E-2</v>
      </c>
      <c r="E56">
        <v>99.056512346533339</v>
      </c>
      <c r="F56">
        <v>0</v>
      </c>
      <c r="G56">
        <v>98.899446936375909</v>
      </c>
      <c r="H56">
        <v>0.12437562793581947</v>
      </c>
      <c r="I56">
        <v>98.507492464770067</v>
      </c>
      <c r="J56">
        <v>6.4708859343856489</v>
      </c>
      <c r="K56">
        <v>81.881519383720203</v>
      </c>
      <c r="L56">
        <v>3.0703539998050928</v>
      </c>
      <c r="M56">
        <v>60.085398002533722</v>
      </c>
    </row>
    <row r="57" spans="1:13" x14ac:dyDescent="0.2">
      <c r="A57">
        <v>433.40000000000003</v>
      </c>
      <c r="B57">
        <v>0</v>
      </c>
      <c r="C57">
        <v>99.213823785516198</v>
      </c>
      <c r="D57">
        <v>4.2885802430305375E-2</v>
      </c>
      <c r="E57">
        <v>99.013626544103033</v>
      </c>
      <c r="F57">
        <v>0</v>
      </c>
      <c r="G57">
        <v>98.899446936375909</v>
      </c>
      <c r="H57">
        <v>0.29020979851694051</v>
      </c>
      <c r="I57">
        <v>98.217282666253126</v>
      </c>
      <c r="J57">
        <v>4.9021863139285102</v>
      </c>
      <c r="K57">
        <v>76.979333069791693</v>
      </c>
      <c r="L57">
        <v>2.6419325114602117</v>
      </c>
      <c r="M57">
        <v>57.443465491073511</v>
      </c>
    </row>
    <row r="58" spans="1:13" x14ac:dyDescent="0.2">
      <c r="A58">
        <v>398.4</v>
      </c>
      <c r="B58">
        <v>0</v>
      </c>
      <c r="C58">
        <v>99.213823785516198</v>
      </c>
      <c r="D58">
        <v>4.2885802430305375E-2</v>
      </c>
      <c r="E58">
        <v>98.970740741672728</v>
      </c>
      <c r="F58">
        <v>4.2328963985539758E-2</v>
      </c>
      <c r="G58">
        <v>98.85711797239037</v>
      </c>
      <c r="H58">
        <v>0.66333668232441312</v>
      </c>
      <c r="I58">
        <v>97.553945983928713</v>
      </c>
      <c r="J58">
        <v>3.921749051142811</v>
      </c>
      <c r="K58">
        <v>73.057584018648882</v>
      </c>
      <c r="L58">
        <v>2.5705289300693863</v>
      </c>
      <c r="M58">
        <v>54.872936561004124</v>
      </c>
    </row>
    <row r="59" spans="1:13" x14ac:dyDescent="0.2">
      <c r="A59">
        <v>368.9</v>
      </c>
      <c r="B59">
        <v>4.1377695499150491E-2</v>
      </c>
      <c r="C59">
        <v>99.172446090017047</v>
      </c>
      <c r="D59">
        <v>4.2885802430305375E-2</v>
      </c>
      <c r="E59">
        <v>98.927854939242422</v>
      </c>
      <c r="F59">
        <v>8.4657927971079516E-2</v>
      </c>
      <c r="G59">
        <v>98.77246004441929</v>
      </c>
      <c r="H59">
        <v>7.5454547614402259</v>
      </c>
      <c r="I59">
        <v>90.008491222488487</v>
      </c>
      <c r="J59">
        <v>3.4903566555171039</v>
      </c>
      <c r="K59">
        <v>69.567227363131778</v>
      </c>
      <c r="L59">
        <v>2.2849146045061062</v>
      </c>
      <c r="M59">
        <v>52.588021956498018</v>
      </c>
    </row>
    <row r="60" spans="1:13" x14ac:dyDescent="0.2">
      <c r="A60">
        <v>339.6</v>
      </c>
      <c r="B60">
        <v>4.1377695499150491E-2</v>
      </c>
      <c r="C60">
        <v>99.131068394517897</v>
      </c>
      <c r="D60">
        <v>4.2885802430305375E-2</v>
      </c>
      <c r="E60">
        <v>98.884969136812117</v>
      </c>
      <c r="F60">
        <v>0.12698689195663349</v>
      </c>
      <c r="G60">
        <v>98.645473152462657</v>
      </c>
      <c r="H60">
        <v>6.0944057688555802</v>
      </c>
      <c r="I60">
        <v>83.914085453632907</v>
      </c>
      <c r="J60">
        <v>3.2942692029599669</v>
      </c>
      <c r="K60">
        <v>66.272958160171811</v>
      </c>
      <c r="L60">
        <v>2.2135110231153163</v>
      </c>
      <c r="M60">
        <v>50.374510933382702</v>
      </c>
    </row>
    <row r="61" spans="1:13" x14ac:dyDescent="0.2">
      <c r="A61">
        <v>311.5</v>
      </c>
      <c r="B61">
        <v>0</v>
      </c>
      <c r="C61">
        <v>99.131068394517897</v>
      </c>
      <c r="D61">
        <v>8.577160486059654E-2</v>
      </c>
      <c r="E61">
        <v>98.799197531951521</v>
      </c>
      <c r="F61">
        <v>0.16931585594217324</v>
      </c>
      <c r="G61">
        <v>98.476157296520483</v>
      </c>
      <c r="H61">
        <v>4.2702298924634192</v>
      </c>
      <c r="I61">
        <v>79.643855561169488</v>
      </c>
      <c r="J61">
        <v>2.9413117883571047</v>
      </c>
      <c r="K61">
        <v>63.331646371814706</v>
      </c>
      <c r="L61">
        <v>1.9635984882474347</v>
      </c>
      <c r="M61">
        <v>48.410912445135267</v>
      </c>
    </row>
    <row r="62" spans="1:13" x14ac:dyDescent="0.2">
      <c r="A62">
        <v>286.34999999999997</v>
      </c>
      <c r="B62">
        <v>4.137769549913628E-2</v>
      </c>
      <c r="C62">
        <v>99.08969069901876</v>
      </c>
      <c r="D62">
        <v>8.5771604860610751E-2</v>
      </c>
      <c r="E62">
        <v>98.71342592709091</v>
      </c>
      <c r="F62">
        <v>0.16931585594215903</v>
      </c>
      <c r="G62">
        <v>98.306841440578324</v>
      </c>
      <c r="H62">
        <v>3.7727273807201271</v>
      </c>
      <c r="I62">
        <v>75.871128180449361</v>
      </c>
      <c r="J62">
        <v>2.4707019022199717</v>
      </c>
      <c r="K62">
        <v>60.860944469594735</v>
      </c>
      <c r="L62">
        <v>1.8207913254658195</v>
      </c>
      <c r="M62">
        <v>46.590121119669448</v>
      </c>
    </row>
    <row r="63" spans="1:13" x14ac:dyDescent="0.2">
      <c r="A63">
        <v>263</v>
      </c>
      <c r="B63">
        <v>4.1377695499150491E-2</v>
      </c>
      <c r="C63">
        <v>99.04831300351961</v>
      </c>
      <c r="D63">
        <v>8.5771604860610751E-2</v>
      </c>
      <c r="E63">
        <v>98.627654322230299</v>
      </c>
      <c r="F63">
        <v>0.38096067586988624</v>
      </c>
      <c r="G63">
        <v>97.925880764708438</v>
      </c>
      <c r="H63">
        <v>3.3996004969126261</v>
      </c>
      <c r="I63">
        <v>72.471527683536735</v>
      </c>
      <c r="J63">
        <v>2.4707019022199717</v>
      </c>
      <c r="K63">
        <v>58.390242567374763</v>
      </c>
      <c r="L63">
        <v>1.7493877440749941</v>
      </c>
      <c r="M63">
        <v>44.840733375594453</v>
      </c>
    </row>
    <row r="64" spans="1:13" x14ac:dyDescent="0.2">
      <c r="A64">
        <v>241.45</v>
      </c>
      <c r="B64">
        <v>4.1377695499150491E-2</v>
      </c>
      <c r="C64">
        <v>99.006935308020459</v>
      </c>
      <c r="D64">
        <v>0.12865740729090192</v>
      </c>
      <c r="E64">
        <v>98.498996914939397</v>
      </c>
      <c r="F64">
        <v>1.6085006314505819</v>
      </c>
      <c r="G64">
        <v>96.317380133257856</v>
      </c>
      <c r="H64">
        <v>3.3166834116220656</v>
      </c>
      <c r="I64">
        <v>69.154844271914669</v>
      </c>
      <c r="J64">
        <v>2.2353969591514016</v>
      </c>
      <c r="K64">
        <v>56.154845608223361</v>
      </c>
      <c r="L64">
        <v>1.6779841626841829</v>
      </c>
      <c r="M64">
        <v>43.162749212910271</v>
      </c>
    </row>
    <row r="65" spans="1:13" x14ac:dyDescent="0.2">
      <c r="A65">
        <v>222.6</v>
      </c>
      <c r="B65">
        <v>8.2755390998300982E-2</v>
      </c>
      <c r="C65">
        <v>98.924179917022158</v>
      </c>
      <c r="D65">
        <v>0.1715432097212215</v>
      </c>
      <c r="E65">
        <v>98.327453705218176</v>
      </c>
      <c r="F65">
        <v>2.4127509471758941</v>
      </c>
      <c r="G65">
        <v>93.904629186081962</v>
      </c>
      <c r="H65">
        <v>3.2752248689768209</v>
      </c>
      <c r="I65">
        <v>65.879619402937848</v>
      </c>
      <c r="J65">
        <v>2.1177444876171236</v>
      </c>
      <c r="K65">
        <v>54.037101120606238</v>
      </c>
      <c r="L65">
        <v>1.6422823719887703</v>
      </c>
      <c r="M65">
        <v>41.5204668409215</v>
      </c>
    </row>
    <row r="66" spans="1:13" x14ac:dyDescent="0.2">
      <c r="A66">
        <v>204.8</v>
      </c>
      <c r="B66">
        <v>0.12413308649743726</v>
      </c>
      <c r="C66">
        <v>98.800046830524721</v>
      </c>
      <c r="D66">
        <v>0.21442901215151267</v>
      </c>
      <c r="E66">
        <v>98.113024693066663</v>
      </c>
      <c r="F66">
        <v>7.1959238775421284</v>
      </c>
      <c r="G66">
        <v>86.708705308539834</v>
      </c>
      <c r="H66">
        <v>2.8606394425240396</v>
      </c>
      <c r="I66">
        <v>63.018979960413809</v>
      </c>
      <c r="J66">
        <v>2.0000920160828244</v>
      </c>
      <c r="K66">
        <v>52.037009104523413</v>
      </c>
      <c r="L66">
        <v>1.570878790597952</v>
      </c>
      <c r="M66">
        <v>39.949588050323548</v>
      </c>
    </row>
    <row r="67" spans="1:13" x14ac:dyDescent="0.2">
      <c r="A67">
        <v>188.75</v>
      </c>
      <c r="B67">
        <v>0.12413308649743726</v>
      </c>
      <c r="C67">
        <v>98.675913744027284</v>
      </c>
      <c r="D67">
        <v>0.25731481458181804</v>
      </c>
      <c r="E67">
        <v>97.855709878484845</v>
      </c>
      <c r="F67">
        <v>6.9842790576144296</v>
      </c>
      <c r="G67">
        <v>79.724426250925404</v>
      </c>
      <c r="H67">
        <v>2.8191808998787664</v>
      </c>
      <c r="I67">
        <v>60.199799060535042</v>
      </c>
      <c r="J67">
        <v>1.9608745255714126</v>
      </c>
      <c r="K67">
        <v>50.076134578952001</v>
      </c>
      <c r="L67">
        <v>1.5351769999025464</v>
      </c>
      <c r="M67">
        <v>38.414411050421002</v>
      </c>
    </row>
    <row r="68" spans="1:13" x14ac:dyDescent="0.2">
      <c r="A68">
        <v>172.9</v>
      </c>
      <c r="B68">
        <v>0.16551078199658775</v>
      </c>
      <c r="C68">
        <v>98.510402962030696</v>
      </c>
      <c r="D68">
        <v>0.72905864131514875</v>
      </c>
      <c r="E68">
        <v>97.126651237169696</v>
      </c>
      <c r="F68">
        <v>4.8255018943517882</v>
      </c>
      <c r="G68">
        <v>74.898924356573616</v>
      </c>
      <c r="H68">
        <v>2.7362638145882201</v>
      </c>
      <c r="I68">
        <v>57.463535245946822</v>
      </c>
      <c r="J68">
        <v>1.9216570350599653</v>
      </c>
      <c r="K68">
        <v>48.154477543892035</v>
      </c>
      <c r="L68">
        <v>1.5708787905979591</v>
      </c>
      <c r="M68">
        <v>36.843532259823043</v>
      </c>
    </row>
    <row r="69" spans="1:13" x14ac:dyDescent="0.2">
      <c r="A69">
        <v>159.89999999999998</v>
      </c>
      <c r="B69">
        <v>0.16551078199660196</v>
      </c>
      <c r="C69">
        <v>98.344892180034094</v>
      </c>
      <c r="D69">
        <v>1.9727469117939336</v>
      </c>
      <c r="E69">
        <v>95.153904325375763</v>
      </c>
      <c r="F69">
        <v>4.232896398554189</v>
      </c>
      <c r="G69">
        <v>70.666027958019427</v>
      </c>
      <c r="H69">
        <v>2.4045954734259993</v>
      </c>
      <c r="I69">
        <v>55.058939772520823</v>
      </c>
      <c r="J69">
        <v>1.8432220540371276</v>
      </c>
      <c r="K69">
        <v>46.311255489854908</v>
      </c>
      <c r="L69">
        <v>1.5351769999025535</v>
      </c>
      <c r="M69">
        <v>35.308355259920489</v>
      </c>
    </row>
    <row r="70" spans="1:13" x14ac:dyDescent="0.2">
      <c r="A70">
        <v>146.6</v>
      </c>
      <c r="B70">
        <v>0.20688847749573824</v>
      </c>
      <c r="C70">
        <v>98.138003702538356</v>
      </c>
      <c r="D70">
        <v>4.2456944406000048</v>
      </c>
      <c r="E70">
        <v>90.908209884775758</v>
      </c>
      <c r="F70">
        <v>3.4709750468144449</v>
      </c>
      <c r="G70">
        <v>67.195052911204982</v>
      </c>
      <c r="H70">
        <v>2.321678388135453</v>
      </c>
      <c r="I70">
        <v>52.73726138438537</v>
      </c>
      <c r="J70">
        <v>1.7647870730142756</v>
      </c>
      <c r="K70">
        <v>44.546468416840632</v>
      </c>
      <c r="L70">
        <v>1.4637734185117353</v>
      </c>
      <c r="M70">
        <v>33.844581841408754</v>
      </c>
    </row>
    <row r="71" spans="1:13" x14ac:dyDescent="0.2">
      <c r="A71">
        <v>135.19999999999999</v>
      </c>
      <c r="B71">
        <v>0.24826617299487452</v>
      </c>
      <c r="C71">
        <v>97.889737529543481</v>
      </c>
      <c r="D71">
        <v>6.0468981426727311</v>
      </c>
      <c r="E71">
        <v>84.861311742103027</v>
      </c>
      <c r="F71">
        <v>3.2170012629011779</v>
      </c>
      <c r="G71">
        <v>63.978051648303804</v>
      </c>
      <c r="H71">
        <v>2.3631369307807333</v>
      </c>
      <c r="I71">
        <v>50.374124453604637</v>
      </c>
      <c r="J71">
        <v>1.6471346014799835</v>
      </c>
      <c r="K71">
        <v>42.899333815360649</v>
      </c>
      <c r="L71">
        <v>1.3566680464254972</v>
      </c>
      <c r="M71">
        <v>32.487913794983257</v>
      </c>
    </row>
    <row r="72" spans="1:13" x14ac:dyDescent="0.2">
      <c r="A72">
        <v>124.2</v>
      </c>
      <c r="B72">
        <v>0.86893160548210346</v>
      </c>
      <c r="C72">
        <v>97.020805924061378</v>
      </c>
      <c r="D72">
        <v>8.6629320909212026</v>
      </c>
      <c r="E72">
        <v>76.198379651181824</v>
      </c>
      <c r="F72">
        <v>3.2170012629011921</v>
      </c>
      <c r="G72">
        <v>60.761050385402612</v>
      </c>
      <c r="H72">
        <v>2.3216783881354672</v>
      </c>
      <c r="I72">
        <v>48.052446065469169</v>
      </c>
      <c r="J72">
        <v>1.4902646394342653</v>
      </c>
      <c r="K72">
        <v>41.409069175926383</v>
      </c>
      <c r="L72">
        <v>1.3209662557300987</v>
      </c>
      <c r="M72">
        <v>31.166947539253158</v>
      </c>
    </row>
    <row r="73" spans="1:13" x14ac:dyDescent="0.2">
      <c r="A73">
        <v>114.3</v>
      </c>
      <c r="B73">
        <v>2.0275070794582319</v>
      </c>
      <c r="C73">
        <v>94.993298844603146</v>
      </c>
      <c r="D73">
        <v>5.7466975256606077</v>
      </c>
      <c r="E73">
        <v>70.451682125521216</v>
      </c>
      <c r="F73">
        <v>2.9630274789879394</v>
      </c>
      <c r="G73">
        <v>57.798022906414673</v>
      </c>
      <c r="H73">
        <v>2.2802198454901728</v>
      </c>
      <c r="I73">
        <v>45.772226219978997</v>
      </c>
      <c r="J73">
        <v>1.8824395445485536</v>
      </c>
      <c r="K73">
        <v>39.52662963137783</v>
      </c>
      <c r="L73">
        <v>1.2138608836438749</v>
      </c>
      <c r="M73">
        <v>29.953086655609283</v>
      </c>
    </row>
    <row r="74" spans="1:13" x14ac:dyDescent="0.2">
      <c r="A74">
        <v>105.1</v>
      </c>
      <c r="B74">
        <v>5.7514996743815061</v>
      </c>
      <c r="C74">
        <v>89.24179917022164</v>
      </c>
      <c r="D74">
        <v>4.3743518478909209</v>
      </c>
      <c r="E74">
        <v>66.077330277630296</v>
      </c>
      <c r="F74">
        <v>2.8783695510168457</v>
      </c>
      <c r="G74">
        <v>54.919653355397827</v>
      </c>
      <c r="H74">
        <v>2.0314685896185267</v>
      </c>
      <c r="I74">
        <v>43.74075763036047</v>
      </c>
      <c r="J74">
        <v>1.5294821299456913</v>
      </c>
      <c r="K74">
        <v>37.997147501432138</v>
      </c>
      <c r="L74">
        <v>1.1067555115576511</v>
      </c>
      <c r="M74">
        <v>28.846331144051632</v>
      </c>
    </row>
    <row r="75" spans="1:13" x14ac:dyDescent="0.2">
      <c r="A75">
        <v>96.699999999999989</v>
      </c>
      <c r="B75">
        <v>8.3582944908278023</v>
      </c>
      <c r="C75">
        <v>80.883504679393837</v>
      </c>
      <c r="D75">
        <v>3.6024074041454526</v>
      </c>
      <c r="E75">
        <v>62.474922873484843</v>
      </c>
      <c r="F75">
        <v>2.7090536950746866</v>
      </c>
      <c r="G75">
        <v>52.21059966032314</v>
      </c>
      <c r="H75">
        <v>1.9900100469732465</v>
      </c>
      <c r="I75">
        <v>41.750747583387223</v>
      </c>
      <c r="J75">
        <v>1.4510471489228323</v>
      </c>
      <c r="K75">
        <v>36.546100352509306</v>
      </c>
      <c r="L75">
        <v>0.99965013947142722</v>
      </c>
      <c r="M75">
        <v>27.846681004580205</v>
      </c>
    </row>
    <row r="76" spans="1:13" x14ac:dyDescent="0.2">
      <c r="A76">
        <v>89.05</v>
      </c>
      <c r="B76">
        <v>9.0203376188141533</v>
      </c>
      <c r="C76">
        <v>71.863167060579684</v>
      </c>
      <c r="D76">
        <v>3.2593209847030238</v>
      </c>
      <c r="E76">
        <v>59.215601888781819</v>
      </c>
      <c r="F76">
        <v>2.4974088751469736</v>
      </c>
      <c r="G76">
        <v>49.713190785176167</v>
      </c>
      <c r="H76">
        <v>1.9900100469732536</v>
      </c>
      <c r="I76">
        <v>39.76073753641397</v>
      </c>
      <c r="J76">
        <v>1.4902646394342653</v>
      </c>
      <c r="K76">
        <v>35.055835713075041</v>
      </c>
      <c r="L76">
        <v>1.0353519301668399</v>
      </c>
      <c r="M76">
        <v>26.811329074413365</v>
      </c>
    </row>
    <row r="77" spans="1:13" x14ac:dyDescent="0.2">
      <c r="A77">
        <v>81.8</v>
      </c>
      <c r="B77">
        <v>5.0480788508960046</v>
      </c>
      <c r="C77">
        <v>66.81508820968368</v>
      </c>
      <c r="D77">
        <v>3.0448919725515111</v>
      </c>
      <c r="E77">
        <v>56.170709916230308</v>
      </c>
      <c r="F77">
        <v>2.455079911161441</v>
      </c>
      <c r="G77">
        <v>47.258110874014726</v>
      </c>
      <c r="H77">
        <v>1.8656344190374057</v>
      </c>
      <c r="I77">
        <v>37.895103117376564</v>
      </c>
      <c r="J77">
        <v>1.4510471489228536</v>
      </c>
      <c r="K77">
        <v>33.604788564152187</v>
      </c>
      <c r="L77">
        <v>0.96394834877601454</v>
      </c>
      <c r="M77">
        <v>25.84738072563735</v>
      </c>
    </row>
    <row r="78" spans="1:13" x14ac:dyDescent="0.2">
      <c r="A78">
        <v>75.349999999999994</v>
      </c>
      <c r="B78">
        <v>4.634301895904521</v>
      </c>
      <c r="C78">
        <v>62.180786313779159</v>
      </c>
      <c r="D78">
        <v>2.8733487628303038</v>
      </c>
      <c r="E78">
        <v>53.297361153400004</v>
      </c>
      <c r="F78">
        <v>2.2857640552192677</v>
      </c>
      <c r="G78">
        <v>44.972346818795458</v>
      </c>
      <c r="H78">
        <v>1.6998002484563202</v>
      </c>
      <c r="I78">
        <v>36.195302868920244</v>
      </c>
      <c r="J78">
        <v>1.4118296584114063</v>
      </c>
      <c r="K78">
        <v>32.192958905740781</v>
      </c>
      <c r="L78">
        <v>0.89254476738520339</v>
      </c>
      <c r="M78">
        <v>24.954835958252147</v>
      </c>
    </row>
    <row r="79" spans="1:13" x14ac:dyDescent="0.2">
      <c r="A79">
        <v>69.3</v>
      </c>
      <c r="B79">
        <v>3.517104117427543</v>
      </c>
      <c r="C79">
        <v>58.663682196351616</v>
      </c>
      <c r="D79">
        <v>2.5731481458181875</v>
      </c>
      <c r="E79">
        <v>50.724213007581817</v>
      </c>
      <c r="F79">
        <v>2.201106127248174</v>
      </c>
      <c r="G79">
        <v>42.771240691547284</v>
      </c>
      <c r="H79">
        <v>1.658341705811047</v>
      </c>
      <c r="I79">
        <v>34.536961163109197</v>
      </c>
      <c r="J79">
        <v>1.2549596963657024</v>
      </c>
      <c r="K79">
        <v>30.937999209375079</v>
      </c>
      <c r="L79">
        <v>0.82114118599440644</v>
      </c>
      <c r="M79">
        <v>24.133694772257741</v>
      </c>
    </row>
    <row r="80" spans="1:13" x14ac:dyDescent="0.2">
      <c r="A80">
        <v>63.70000000000001</v>
      </c>
      <c r="B80">
        <v>3.2274602489335109</v>
      </c>
      <c r="C80">
        <v>55.436221947418105</v>
      </c>
      <c r="D80">
        <v>2.4873765409575697</v>
      </c>
      <c r="E80">
        <v>48.236836466624247</v>
      </c>
      <c r="F80">
        <v>2.2857640552192748</v>
      </c>
      <c r="G80">
        <v>40.485476636328009</v>
      </c>
      <c r="H80">
        <v>1.6168831631657525</v>
      </c>
      <c r="I80">
        <v>32.920077999943445</v>
      </c>
      <c r="J80">
        <v>1.1765247153428362</v>
      </c>
      <c r="K80">
        <v>29.761474494032242</v>
      </c>
      <c r="L80">
        <v>0.8568429766897907</v>
      </c>
      <c r="M80">
        <v>23.27685179556795</v>
      </c>
    </row>
    <row r="81" spans="1:13" x14ac:dyDescent="0.2">
      <c r="A81">
        <v>58.7</v>
      </c>
      <c r="B81">
        <v>2.9378163804394717</v>
      </c>
      <c r="C81">
        <v>52.498405566978633</v>
      </c>
      <c r="D81">
        <v>2.3587191336666677</v>
      </c>
      <c r="E81">
        <v>45.878117332957579</v>
      </c>
      <c r="F81">
        <v>1.9048033793493815</v>
      </c>
      <c r="G81">
        <v>38.580673256978628</v>
      </c>
      <c r="H81">
        <v>1.4925075352299331</v>
      </c>
      <c r="I81">
        <v>31.427570464713511</v>
      </c>
      <c r="J81">
        <v>1.0980897343199985</v>
      </c>
      <c r="K81">
        <v>28.663384759712244</v>
      </c>
      <c r="L81">
        <v>0.89254476738520339</v>
      </c>
      <c r="M81">
        <v>22.384307028182747</v>
      </c>
    </row>
    <row r="82" spans="1:13" x14ac:dyDescent="0.2">
      <c r="A82">
        <v>54</v>
      </c>
      <c r="B82">
        <v>2.6067948164462891</v>
      </c>
      <c r="C82">
        <v>49.891610750532344</v>
      </c>
      <c r="D82">
        <v>2.1014043190848426</v>
      </c>
      <c r="E82">
        <v>43.776713013872737</v>
      </c>
      <c r="F82">
        <v>1.989461307320461</v>
      </c>
      <c r="G82">
        <v>36.591211949658167</v>
      </c>
      <c r="H82">
        <v>1.3681319072941136</v>
      </c>
      <c r="I82">
        <v>30.059438557419398</v>
      </c>
      <c r="J82">
        <v>1.0196547532971181</v>
      </c>
      <c r="K82">
        <v>27.643730006415126</v>
      </c>
      <c r="L82">
        <v>0.8568429766897907</v>
      </c>
      <c r="M82">
        <v>21.527464051492956</v>
      </c>
    </row>
    <row r="83" spans="1:13" x14ac:dyDescent="0.2">
      <c r="A83">
        <v>49.7</v>
      </c>
      <c r="B83">
        <v>2.4412840344496942</v>
      </c>
      <c r="C83">
        <v>47.45032671608265</v>
      </c>
      <c r="D83">
        <v>1.9727469117939336</v>
      </c>
      <c r="E83">
        <v>41.803966102078803</v>
      </c>
      <c r="F83">
        <v>1.8624744153638559</v>
      </c>
      <c r="G83">
        <v>34.728737534294311</v>
      </c>
      <c r="H83">
        <v>1.4095904499393725</v>
      </c>
      <c r="I83">
        <v>28.649848107480025</v>
      </c>
      <c r="J83">
        <v>0.98043726278571341</v>
      </c>
      <c r="K83">
        <v>26.663292743629412</v>
      </c>
      <c r="L83">
        <v>0.85684297668980491</v>
      </c>
      <c r="M83">
        <v>20.670621074803151</v>
      </c>
    </row>
    <row r="84" spans="1:13" x14ac:dyDescent="0.2">
      <c r="A84">
        <v>45.699999999999996</v>
      </c>
      <c r="B84">
        <v>2.3171509479522641</v>
      </c>
      <c r="C84">
        <v>45.133175768130386</v>
      </c>
      <c r="D84">
        <v>1.9298611093636495</v>
      </c>
      <c r="E84">
        <v>39.874104992715154</v>
      </c>
      <c r="F84">
        <v>1.7354875234072296</v>
      </c>
      <c r="G84">
        <v>32.993250010887081</v>
      </c>
      <c r="H84">
        <v>1.2852148220035531</v>
      </c>
      <c r="I84">
        <v>27.364633285476472</v>
      </c>
      <c r="J84">
        <v>1.0196547532971181</v>
      </c>
      <c r="K84">
        <v>25.643637990332294</v>
      </c>
      <c r="L84">
        <v>0.67833402321275571</v>
      </c>
      <c r="M84">
        <v>19.992287051590395</v>
      </c>
    </row>
    <row r="85" spans="1:13" x14ac:dyDescent="0.2">
      <c r="A85">
        <v>42.05</v>
      </c>
      <c r="B85">
        <v>2.3585286434514217</v>
      </c>
      <c r="C85">
        <v>42.774647124678964</v>
      </c>
      <c r="D85">
        <v>1.8012037020727263</v>
      </c>
      <c r="E85">
        <v>38.072901290642427</v>
      </c>
      <c r="F85">
        <v>1.5238427034795023</v>
      </c>
      <c r="G85">
        <v>31.469407307407579</v>
      </c>
      <c r="H85">
        <v>1.2022977367130068</v>
      </c>
      <c r="I85">
        <v>26.162335548763465</v>
      </c>
      <c r="J85">
        <v>0.98043726278571341</v>
      </c>
      <c r="K85">
        <v>24.663200727546581</v>
      </c>
      <c r="L85">
        <v>0.71403581390816839</v>
      </c>
      <c r="M85">
        <v>19.278251237682227</v>
      </c>
    </row>
    <row r="86" spans="1:13" x14ac:dyDescent="0.2">
      <c r="A86">
        <v>38.65</v>
      </c>
      <c r="B86">
        <v>1.944751688459931</v>
      </c>
      <c r="C86">
        <v>40.829895436219033</v>
      </c>
      <c r="D86">
        <v>1.6725462947818102</v>
      </c>
      <c r="E86">
        <v>36.400354995860617</v>
      </c>
      <c r="F86">
        <v>1.5238427034795166</v>
      </c>
      <c r="G86">
        <v>29.945564603928062</v>
      </c>
      <c r="H86">
        <v>1.1608391940677194</v>
      </c>
      <c r="I86">
        <v>25.001496354695746</v>
      </c>
      <c r="J86">
        <v>0.94121977227429454</v>
      </c>
      <c r="K86">
        <v>23.721980955272286</v>
      </c>
      <c r="L86">
        <v>0.5355268604311334</v>
      </c>
      <c r="M86">
        <v>18.742724377251093</v>
      </c>
    </row>
    <row r="87" spans="1:13" x14ac:dyDescent="0.2">
      <c r="A87">
        <v>35.549999999999997</v>
      </c>
      <c r="B87">
        <v>1.8206186019624866</v>
      </c>
      <c r="C87">
        <v>39.009276834256546</v>
      </c>
      <c r="D87">
        <v>1.5438888874909011</v>
      </c>
      <c r="E87">
        <v>34.856466108369716</v>
      </c>
      <c r="F87">
        <v>1.3545268475373291</v>
      </c>
      <c r="G87">
        <v>28.591037756390733</v>
      </c>
      <c r="H87">
        <v>1.1193806514224462</v>
      </c>
      <c r="I87">
        <v>23.8821157032733</v>
      </c>
      <c r="J87">
        <v>0.94121977227426612</v>
      </c>
      <c r="K87">
        <v>22.78076118299802</v>
      </c>
      <c r="L87">
        <v>0.49982506973570651</v>
      </c>
      <c r="M87">
        <v>18.242899307515387</v>
      </c>
    </row>
    <row r="88" spans="1:13" x14ac:dyDescent="0.2">
      <c r="A88">
        <v>32.75</v>
      </c>
      <c r="B88">
        <v>1.6137301244667484</v>
      </c>
      <c r="C88">
        <v>37.395546709789798</v>
      </c>
      <c r="D88">
        <v>1.4152314802000063</v>
      </c>
      <c r="E88">
        <v>33.44123462816971</v>
      </c>
      <c r="F88">
        <v>1.2698689195662638</v>
      </c>
      <c r="G88">
        <v>27.321168836824469</v>
      </c>
      <c r="H88">
        <v>0.99500502348664099</v>
      </c>
      <c r="I88">
        <v>22.887110679786659</v>
      </c>
      <c r="J88">
        <v>0.78434981022856221</v>
      </c>
      <c r="K88">
        <v>21.996411372769458</v>
      </c>
      <c r="L88">
        <v>0.57122865112653187</v>
      </c>
      <c r="M88">
        <v>17.671670656388855</v>
      </c>
    </row>
    <row r="89" spans="1:13" x14ac:dyDescent="0.2">
      <c r="A89">
        <v>30.099999999999998</v>
      </c>
      <c r="B89">
        <v>1.4068416469710172</v>
      </c>
      <c r="C89">
        <v>35.988705062818781</v>
      </c>
      <c r="D89">
        <v>1.3294598753393814</v>
      </c>
      <c r="E89">
        <v>32.111774752830328</v>
      </c>
      <c r="F89">
        <v>1.2275399555807098</v>
      </c>
      <c r="G89">
        <v>26.09362888124376</v>
      </c>
      <c r="H89">
        <v>0.95354648084135363</v>
      </c>
      <c r="I89">
        <v>21.933564198945305</v>
      </c>
      <c r="J89">
        <v>0.74513231971714333</v>
      </c>
      <c r="K89">
        <v>21.251279053052315</v>
      </c>
      <c r="L89">
        <v>0.46412327904030803</v>
      </c>
      <c r="M89">
        <v>17.207547377348547</v>
      </c>
    </row>
    <row r="90" spans="1:13" x14ac:dyDescent="0.2">
      <c r="A90">
        <v>27.7</v>
      </c>
      <c r="B90">
        <v>1.4482193424701535</v>
      </c>
      <c r="C90">
        <v>34.540485720348627</v>
      </c>
      <c r="D90">
        <v>1.243688270478799</v>
      </c>
      <c r="E90">
        <v>30.868086482351529</v>
      </c>
      <c r="F90">
        <v>1.1428820276096445</v>
      </c>
      <c r="G90">
        <v>24.950746853634115</v>
      </c>
      <c r="H90">
        <v>0.91208793819606626</v>
      </c>
      <c r="I90">
        <v>21.021476260749239</v>
      </c>
      <c r="J90">
        <v>0.70591482920571025</v>
      </c>
      <c r="K90">
        <v>20.545364223846605</v>
      </c>
      <c r="L90">
        <v>0.4998250697356923</v>
      </c>
      <c r="M90">
        <v>16.707722307612855</v>
      </c>
    </row>
    <row r="91" spans="1:13" x14ac:dyDescent="0.2">
      <c r="A91">
        <v>25.5</v>
      </c>
      <c r="B91">
        <v>1.199953169475279</v>
      </c>
      <c r="C91">
        <v>33.340532550873348</v>
      </c>
      <c r="D91">
        <v>1.1579166656181883</v>
      </c>
      <c r="E91">
        <v>29.710169816733341</v>
      </c>
      <c r="F91">
        <v>1.0582240996385508</v>
      </c>
      <c r="G91">
        <v>23.892522753995564</v>
      </c>
      <c r="H91">
        <v>0.8706293955507789</v>
      </c>
      <c r="I91">
        <v>20.15084686519846</v>
      </c>
      <c r="J91">
        <v>0.66669733869427716</v>
      </c>
      <c r="K91">
        <v>19.878666885152327</v>
      </c>
      <c r="L91">
        <v>0.46412327904032225</v>
      </c>
      <c r="M91">
        <v>16.243599028572532</v>
      </c>
    </row>
    <row r="92" spans="1:13" x14ac:dyDescent="0.2">
      <c r="A92">
        <v>24.049999999999997</v>
      </c>
      <c r="B92">
        <v>1.1585754739761285</v>
      </c>
      <c r="C92">
        <v>32.18195707689722</v>
      </c>
      <c r="D92">
        <v>1.0721450607575775</v>
      </c>
      <c r="E92">
        <v>28.638024755975763</v>
      </c>
      <c r="F92">
        <v>0.97356617166745707</v>
      </c>
      <c r="G92">
        <v>22.918956582328107</v>
      </c>
      <c r="H92">
        <v>0.78771231026026101</v>
      </c>
      <c r="I92">
        <v>19.363134554938199</v>
      </c>
      <c r="J92">
        <v>0.62747984818284408</v>
      </c>
      <c r="K92">
        <v>19.251187036969483</v>
      </c>
      <c r="L92">
        <v>0.46412327904030803</v>
      </c>
      <c r="M92">
        <v>15.779475749532224</v>
      </c>
    </row>
    <row r="93" spans="1:13" x14ac:dyDescent="0.2">
      <c r="A93">
        <v>22.05</v>
      </c>
      <c r="B93">
        <v>1.0758200829778275</v>
      </c>
      <c r="C93">
        <v>31.106136993919392</v>
      </c>
      <c r="D93">
        <v>1.0292592583272864</v>
      </c>
      <c r="E93">
        <v>27.608765497648477</v>
      </c>
      <c r="F93">
        <v>0.93123720768191731</v>
      </c>
      <c r="G93">
        <v>21.98771937464619</v>
      </c>
      <c r="H93">
        <v>0.70479522496968627</v>
      </c>
      <c r="I93">
        <v>18.658339329968513</v>
      </c>
      <c r="J93">
        <v>0.66669733869427716</v>
      </c>
      <c r="K93">
        <v>18.584489698275206</v>
      </c>
      <c r="L93">
        <v>0.46412327904029382</v>
      </c>
      <c r="M93">
        <v>15.315352470491931</v>
      </c>
    </row>
    <row r="94" spans="1:13" x14ac:dyDescent="0.2">
      <c r="A94">
        <v>19.849999999999998</v>
      </c>
      <c r="B94">
        <v>1.0344423874786912</v>
      </c>
      <c r="C94">
        <v>30.071694606440701</v>
      </c>
      <c r="D94">
        <v>0.94348765346666141</v>
      </c>
      <c r="E94">
        <v>26.665277844181816</v>
      </c>
      <c r="F94">
        <v>0.88890824369637755</v>
      </c>
      <c r="G94">
        <v>21.098811130949812</v>
      </c>
      <c r="H94">
        <v>0.66333668232441312</v>
      </c>
      <c r="I94">
        <v>17.9950026476441</v>
      </c>
      <c r="J94">
        <v>0.66669733869427716</v>
      </c>
      <c r="K94">
        <v>17.917792359580929</v>
      </c>
      <c r="L94">
        <v>0.49982506973570651</v>
      </c>
      <c r="M94">
        <v>14.815527400756224</v>
      </c>
    </row>
    <row r="95" spans="1:13" x14ac:dyDescent="0.2">
      <c r="A95">
        <v>18.3</v>
      </c>
      <c r="B95">
        <v>0.95168699648039023</v>
      </c>
      <c r="C95">
        <v>29.120007609960311</v>
      </c>
      <c r="D95">
        <v>0.77194444374545412</v>
      </c>
      <c r="E95">
        <v>25.893333400436362</v>
      </c>
      <c r="F95">
        <v>0.67726342376866455</v>
      </c>
      <c r="G95">
        <v>20.421547707181148</v>
      </c>
      <c r="H95">
        <v>0.62187813967913996</v>
      </c>
      <c r="I95">
        <v>17.37312450796496</v>
      </c>
      <c r="J95">
        <v>0.58826235767142521</v>
      </c>
      <c r="K95">
        <v>17.329530001909504</v>
      </c>
      <c r="L95">
        <v>0.46412327904033646</v>
      </c>
      <c r="M95">
        <v>14.351404121715888</v>
      </c>
    </row>
    <row r="96" spans="1:13" x14ac:dyDescent="0.2">
      <c r="A96">
        <v>16.850000000000001</v>
      </c>
      <c r="B96">
        <v>0.91030930098125395</v>
      </c>
      <c r="C96">
        <v>28.209698308979057</v>
      </c>
      <c r="D96">
        <v>0.81483024617577371</v>
      </c>
      <c r="E96">
        <v>25.078503154260588</v>
      </c>
      <c r="F96">
        <v>0.71959238775421852</v>
      </c>
      <c r="G96">
        <v>19.701955319426929</v>
      </c>
      <c r="H96">
        <v>0.58041959703386681</v>
      </c>
      <c r="I96">
        <v>16.792704910931093</v>
      </c>
      <c r="J96">
        <v>0.50982737664857325</v>
      </c>
      <c r="K96">
        <v>16.819702625260931</v>
      </c>
      <c r="L96">
        <v>0.46412327904029382</v>
      </c>
      <c r="M96">
        <v>13.887280842675594</v>
      </c>
    </row>
    <row r="97" spans="1:13" x14ac:dyDescent="0.2">
      <c r="A97">
        <v>15.5</v>
      </c>
      <c r="B97">
        <v>0.74479851898463778</v>
      </c>
      <c r="C97">
        <v>27.464899789994419</v>
      </c>
      <c r="D97">
        <v>0.72905864131513454</v>
      </c>
      <c r="E97">
        <v>24.349444512945453</v>
      </c>
      <c r="F97">
        <v>0.67726342376866455</v>
      </c>
      <c r="G97">
        <v>19.024691895658265</v>
      </c>
      <c r="H97">
        <v>0.53896105438860786</v>
      </c>
      <c r="I97">
        <v>16.253743856542485</v>
      </c>
      <c r="J97">
        <v>0.392174905114274</v>
      </c>
      <c r="K97">
        <v>16.427527720146657</v>
      </c>
      <c r="L97">
        <v>0.42842148834488114</v>
      </c>
      <c r="M97">
        <v>13.458859354330713</v>
      </c>
    </row>
    <row r="98" spans="1:13" x14ac:dyDescent="0.2">
      <c r="A98">
        <v>14.25</v>
      </c>
      <c r="B98">
        <v>0.70342082348552992</v>
      </c>
      <c r="C98">
        <v>26.761478966508889</v>
      </c>
      <c r="D98">
        <v>0.68617283888485758</v>
      </c>
      <c r="E98">
        <v>23.663271674060596</v>
      </c>
      <c r="F98">
        <v>0.634934459783139</v>
      </c>
      <c r="G98">
        <v>18.389757435875126</v>
      </c>
      <c r="H98">
        <v>0.49750251174330629</v>
      </c>
      <c r="I98">
        <v>15.756241344799179</v>
      </c>
      <c r="J98">
        <v>0.35295741460285512</v>
      </c>
      <c r="K98">
        <v>16.074570305543801</v>
      </c>
      <c r="L98">
        <v>0.3570179069540842</v>
      </c>
      <c r="M98">
        <v>13.101841447376628</v>
      </c>
    </row>
    <row r="99" spans="1:13" x14ac:dyDescent="0.2">
      <c r="A99">
        <v>13.100000000000001</v>
      </c>
      <c r="B99">
        <v>0.66204312798635101</v>
      </c>
      <c r="C99">
        <v>26.099435838522538</v>
      </c>
      <c r="D99">
        <v>0.60040123402424683</v>
      </c>
      <c r="E99">
        <v>23.062870440036349</v>
      </c>
      <c r="F99">
        <v>0.63493445978312479</v>
      </c>
      <c r="G99">
        <v>17.754822976092001</v>
      </c>
      <c r="H99">
        <v>0.53896105438857944</v>
      </c>
      <c r="I99">
        <v>15.217280290410599</v>
      </c>
      <c r="J99">
        <v>0.35295741460285512</v>
      </c>
      <c r="K99">
        <v>15.721612890940946</v>
      </c>
      <c r="L99">
        <v>0.32131611625867151</v>
      </c>
      <c r="M99">
        <v>12.780525331117957</v>
      </c>
    </row>
    <row r="100" spans="1:13" x14ac:dyDescent="0.2">
      <c r="A100">
        <v>12.05</v>
      </c>
      <c r="B100">
        <v>0.62066543248721473</v>
      </c>
      <c r="C100">
        <v>25.478770406035324</v>
      </c>
      <c r="D100">
        <v>0.55751543159392725</v>
      </c>
      <c r="E100">
        <v>22.505355008442422</v>
      </c>
      <c r="F100">
        <v>0.50794756782650552</v>
      </c>
      <c r="G100">
        <v>17.246875408265495</v>
      </c>
      <c r="H100">
        <v>0.58041959703388102</v>
      </c>
      <c r="I100">
        <v>14.636860693376718</v>
      </c>
      <c r="J100">
        <v>0.35295741460285512</v>
      </c>
      <c r="K100">
        <v>15.368655476338091</v>
      </c>
      <c r="L100">
        <v>0.32131611625868572</v>
      </c>
      <c r="M100">
        <v>12.459209214859271</v>
      </c>
    </row>
    <row r="101" spans="1:13" x14ac:dyDescent="0.2">
      <c r="A101">
        <v>11.1</v>
      </c>
      <c r="B101">
        <v>0.66204312798635101</v>
      </c>
      <c r="C101">
        <v>24.816727278048972</v>
      </c>
      <c r="D101">
        <v>0.60040123402424683</v>
      </c>
      <c r="E101">
        <v>21.904953774418175</v>
      </c>
      <c r="F101">
        <v>0.55027653181204528</v>
      </c>
      <c r="G101">
        <v>16.69659887645345</v>
      </c>
      <c r="H101">
        <v>0.49750251174330629</v>
      </c>
      <c r="I101">
        <v>14.139358181633412</v>
      </c>
      <c r="J101">
        <v>0.35295741460286933</v>
      </c>
      <c r="K101">
        <v>15.015698061735222</v>
      </c>
      <c r="L101">
        <v>0.24991253486786036</v>
      </c>
      <c r="M101">
        <v>12.209296679991411</v>
      </c>
    </row>
    <row r="102" spans="1:13" x14ac:dyDescent="0.2">
      <c r="A102">
        <v>10.200000000000001</v>
      </c>
      <c r="B102">
        <v>0.66204312798636522</v>
      </c>
      <c r="C102">
        <v>24.154684150062607</v>
      </c>
      <c r="D102">
        <v>0.55751543159394146</v>
      </c>
      <c r="E102">
        <v>21.347438342824233</v>
      </c>
      <c r="F102">
        <v>0.50794756782650552</v>
      </c>
      <c r="G102">
        <v>16.188651308626945</v>
      </c>
      <c r="H102">
        <v>0.41458542645275998</v>
      </c>
      <c r="I102">
        <v>13.724772755180652</v>
      </c>
      <c r="J102">
        <v>0.31373992409139362</v>
      </c>
      <c r="K102">
        <v>14.701958137643828</v>
      </c>
      <c r="L102">
        <v>0.21421074417244768</v>
      </c>
      <c r="M102">
        <v>11.995085935818963</v>
      </c>
    </row>
    <row r="103" spans="1:13" x14ac:dyDescent="0.2">
      <c r="A103">
        <v>9.4</v>
      </c>
      <c r="B103">
        <v>0.62066543248721473</v>
      </c>
      <c r="C103">
        <v>23.534018717575393</v>
      </c>
      <c r="D103">
        <v>0.55751543159394146</v>
      </c>
      <c r="E103">
        <v>20.789922911230292</v>
      </c>
      <c r="F103">
        <v>0.50794756782650552</v>
      </c>
      <c r="G103">
        <v>15.680703740800439</v>
      </c>
      <c r="H103">
        <v>0.37312688380748682</v>
      </c>
      <c r="I103">
        <v>13.351645871373165</v>
      </c>
      <c r="J103">
        <v>0.23530494306858429</v>
      </c>
      <c r="K103">
        <v>14.466653194575244</v>
      </c>
      <c r="L103">
        <v>0.24991253486786036</v>
      </c>
      <c r="M103">
        <v>11.745173400951103</v>
      </c>
    </row>
    <row r="104" spans="1:13" x14ac:dyDescent="0.2">
      <c r="A104">
        <v>8.65</v>
      </c>
      <c r="B104">
        <v>0.53791004148891375</v>
      </c>
      <c r="C104">
        <v>22.996108676086479</v>
      </c>
      <c r="D104">
        <v>0.55751543159392725</v>
      </c>
      <c r="E104">
        <v>20.232407479636365</v>
      </c>
      <c r="F104">
        <v>0.46561860384095155</v>
      </c>
      <c r="G104">
        <v>15.215085136959487</v>
      </c>
      <c r="H104">
        <v>0.37312688380748682</v>
      </c>
      <c r="I104">
        <v>12.978518987565678</v>
      </c>
      <c r="J104">
        <v>0.31373992409143625</v>
      </c>
      <c r="K104">
        <v>14.152913270483808</v>
      </c>
      <c r="L104">
        <v>0.17850895347703499</v>
      </c>
      <c r="M104">
        <v>11.566664447474068</v>
      </c>
    </row>
    <row r="105" spans="1:13" x14ac:dyDescent="0.2">
      <c r="A105">
        <v>7.95</v>
      </c>
      <c r="B105">
        <v>0.53791004148891375</v>
      </c>
      <c r="C105">
        <v>22.458198634597565</v>
      </c>
      <c r="D105">
        <v>0.51462962916365029</v>
      </c>
      <c r="E105">
        <v>19.717777850472714</v>
      </c>
      <c r="F105">
        <v>0.46561860384096576</v>
      </c>
      <c r="G105">
        <v>14.749466533118522</v>
      </c>
      <c r="H105">
        <v>0.33166834116221366</v>
      </c>
      <c r="I105">
        <v>12.646850646403465</v>
      </c>
      <c r="J105">
        <v>0.27452243357998896</v>
      </c>
      <c r="K105">
        <v>13.878390836903819</v>
      </c>
      <c r="L105">
        <v>0.1785089534770492</v>
      </c>
      <c r="M105">
        <v>11.388155493997019</v>
      </c>
    </row>
    <row r="106" spans="1:13" x14ac:dyDescent="0.2">
      <c r="A106">
        <v>7.3</v>
      </c>
      <c r="B106">
        <v>0.53791004148891375</v>
      </c>
      <c r="C106">
        <v>21.920288593108651</v>
      </c>
      <c r="D106">
        <v>0.55751543159394146</v>
      </c>
      <c r="E106">
        <v>19.160262418878773</v>
      </c>
      <c r="F106">
        <v>0.423289639855426</v>
      </c>
      <c r="G106">
        <v>14.326176893263096</v>
      </c>
      <c r="H106">
        <v>0.41458542645274576</v>
      </c>
      <c r="I106">
        <v>12.232265219950719</v>
      </c>
      <c r="J106">
        <v>0.35295741460285512</v>
      </c>
      <c r="K106">
        <v>13.525433422300964</v>
      </c>
      <c r="L106">
        <v>0.14280716278163652</v>
      </c>
      <c r="M106">
        <v>11.245348331215382</v>
      </c>
    </row>
    <row r="107" spans="1:13" x14ac:dyDescent="0.2">
      <c r="A107">
        <v>6.75</v>
      </c>
      <c r="B107">
        <v>0.49653234598977747</v>
      </c>
      <c r="C107">
        <v>21.423756247118874</v>
      </c>
      <c r="D107">
        <v>0.51462962916363608</v>
      </c>
      <c r="E107">
        <v>18.645632789715137</v>
      </c>
      <c r="F107">
        <v>0.42328963985541179</v>
      </c>
      <c r="G107">
        <v>13.902887253407684</v>
      </c>
      <c r="H107">
        <v>0.33166834116222788</v>
      </c>
      <c r="I107">
        <v>11.900596878788491</v>
      </c>
      <c r="J107">
        <v>0.31373992409143625</v>
      </c>
      <c r="K107">
        <v>13.211693498209527</v>
      </c>
      <c r="L107">
        <v>0.17850895347703499</v>
      </c>
      <c r="M107">
        <v>11.066839377738347</v>
      </c>
    </row>
    <row r="108" spans="1:13" x14ac:dyDescent="0.2">
      <c r="A108">
        <v>6.2</v>
      </c>
      <c r="B108">
        <v>0.45515465049061277</v>
      </c>
      <c r="C108">
        <v>20.968601596628261</v>
      </c>
      <c r="D108">
        <v>0.51462962916363608</v>
      </c>
      <c r="E108">
        <v>18.131003160551501</v>
      </c>
      <c r="F108">
        <v>0.46561860384096576</v>
      </c>
      <c r="G108">
        <v>13.437268649566718</v>
      </c>
      <c r="H108">
        <v>0.37312688380747261</v>
      </c>
      <c r="I108">
        <v>11.527469994981018</v>
      </c>
      <c r="J108">
        <v>0.27452243357998896</v>
      </c>
      <c r="K108">
        <v>12.937171064629538</v>
      </c>
      <c r="L108">
        <v>0.21421074417244768</v>
      </c>
      <c r="M108">
        <v>10.852628633565899</v>
      </c>
    </row>
    <row r="109" spans="1:13" x14ac:dyDescent="0.2">
      <c r="A109">
        <v>5.7</v>
      </c>
      <c r="B109">
        <v>0.49653234598977747</v>
      </c>
      <c r="C109">
        <v>20.472069250638484</v>
      </c>
      <c r="D109">
        <v>0.51462962916363608</v>
      </c>
      <c r="E109">
        <v>17.616373531387865</v>
      </c>
      <c r="F109">
        <v>0.38096067586987203</v>
      </c>
      <c r="G109">
        <v>13.056307973696846</v>
      </c>
      <c r="H109">
        <v>0.29020979851694051</v>
      </c>
      <c r="I109">
        <v>11.237260196464078</v>
      </c>
      <c r="J109">
        <v>0.27452243358000317</v>
      </c>
      <c r="K109">
        <v>12.662648631049535</v>
      </c>
      <c r="L109">
        <v>0.17850895347702078</v>
      </c>
      <c r="M109">
        <v>10.674119680088879</v>
      </c>
    </row>
    <row r="110" spans="1:13" x14ac:dyDescent="0.2">
      <c r="A110">
        <v>5.25</v>
      </c>
      <c r="B110">
        <v>0.45515465049062698</v>
      </c>
      <c r="C110">
        <v>20.016914600147857</v>
      </c>
      <c r="D110">
        <v>0.47174382673333071</v>
      </c>
      <c r="E110">
        <v>17.144629704654534</v>
      </c>
      <c r="F110">
        <v>0.33863171188434649</v>
      </c>
      <c r="G110">
        <v>12.7176762618125</v>
      </c>
      <c r="H110">
        <v>0.33166834116221366</v>
      </c>
      <c r="I110">
        <v>10.905591855301864</v>
      </c>
      <c r="J110">
        <v>0.23530494306855587</v>
      </c>
      <c r="K110">
        <v>12.427343687980979</v>
      </c>
      <c r="L110">
        <v>0.17850895347703499</v>
      </c>
      <c r="M110">
        <v>10.495610726611844</v>
      </c>
    </row>
    <row r="111" spans="1:13" x14ac:dyDescent="0.2">
      <c r="A111">
        <v>4.8500000000000005</v>
      </c>
      <c r="B111">
        <v>0.45515465049059856</v>
      </c>
      <c r="C111">
        <v>19.561759949657258</v>
      </c>
      <c r="D111">
        <v>0.42885802430303954</v>
      </c>
      <c r="E111">
        <v>16.715771680351494</v>
      </c>
      <c r="F111">
        <v>0.38096067586987203</v>
      </c>
      <c r="G111">
        <v>12.336715585942628</v>
      </c>
      <c r="H111">
        <v>0.29020979851691209</v>
      </c>
      <c r="I111">
        <v>10.615382056784952</v>
      </c>
      <c r="J111">
        <v>0.23530494306857008</v>
      </c>
      <c r="K111">
        <v>12.192038744912409</v>
      </c>
      <c r="L111">
        <v>0.14280716278165073</v>
      </c>
      <c r="M111">
        <v>10.352803563830193</v>
      </c>
    </row>
    <row r="112" spans="1:13" x14ac:dyDescent="0.2">
      <c r="A112">
        <v>4.45</v>
      </c>
      <c r="B112">
        <v>0.4137769549914907</v>
      </c>
      <c r="C112">
        <v>19.147982994665767</v>
      </c>
      <c r="D112">
        <v>0.38597222187273417</v>
      </c>
      <c r="E112">
        <v>16.32979945847876</v>
      </c>
      <c r="F112">
        <v>0.33863171188433228</v>
      </c>
      <c r="G112">
        <v>11.998083874058295</v>
      </c>
      <c r="H112">
        <v>0.29020979851694051</v>
      </c>
      <c r="I112">
        <v>10.325172258268012</v>
      </c>
      <c r="J112">
        <v>0.27452243358000317</v>
      </c>
      <c r="K112">
        <v>11.917516311332406</v>
      </c>
      <c r="L112">
        <v>0.14280716278163652</v>
      </c>
      <c r="M112">
        <v>10.209996401048556</v>
      </c>
    </row>
    <row r="113" spans="1:13" x14ac:dyDescent="0.2">
      <c r="A113">
        <v>4.1000000000000005</v>
      </c>
      <c r="B113">
        <v>0.37239925949231178</v>
      </c>
      <c r="C113">
        <v>18.775583735173456</v>
      </c>
      <c r="D113">
        <v>0.42885802430302533</v>
      </c>
      <c r="E113">
        <v>15.900941434175735</v>
      </c>
      <c r="F113">
        <v>0.29630274789880673</v>
      </c>
      <c r="G113">
        <v>11.701781126159489</v>
      </c>
      <c r="H113">
        <v>0.24875125587165314</v>
      </c>
      <c r="I113">
        <v>10.076421002396359</v>
      </c>
      <c r="J113">
        <v>0.23530494306857008</v>
      </c>
      <c r="K113">
        <v>11.682211368263836</v>
      </c>
      <c r="L113">
        <v>0.10710537208623805</v>
      </c>
      <c r="M113">
        <v>10.102891028962318</v>
      </c>
    </row>
    <row r="114" spans="1:13" x14ac:dyDescent="0.2">
      <c r="A114">
        <v>3.75</v>
      </c>
      <c r="B114">
        <v>0.4137769549914907</v>
      </c>
      <c r="C114">
        <v>18.361806780181965</v>
      </c>
      <c r="D114">
        <v>0.38597222187271996</v>
      </c>
      <c r="E114">
        <v>15.514969212303015</v>
      </c>
      <c r="F114">
        <v>0.25397378391323855</v>
      </c>
      <c r="G114">
        <v>11.44780734224625</v>
      </c>
      <c r="H114">
        <v>0.29020979851694051</v>
      </c>
      <c r="I114">
        <v>9.786211203879418</v>
      </c>
      <c r="J114">
        <v>0.27452243357998896</v>
      </c>
      <c r="K114">
        <v>11.407688934683847</v>
      </c>
      <c r="L114">
        <v>0.14280716278163652</v>
      </c>
      <c r="M114">
        <v>9.9600838661806819</v>
      </c>
    </row>
    <row r="115" spans="1:13" x14ac:dyDescent="0.2">
      <c r="A115">
        <v>3.4499999999999997</v>
      </c>
      <c r="B115">
        <v>0.3310215639931755</v>
      </c>
      <c r="C115">
        <v>18.030785216188789</v>
      </c>
      <c r="D115">
        <v>0.47174382673334492</v>
      </c>
      <c r="E115">
        <v>15.04322538556967</v>
      </c>
      <c r="F115">
        <v>0.25397378391325276</v>
      </c>
      <c r="G115">
        <v>11.193833558332997</v>
      </c>
      <c r="H115">
        <v>0.24875125587165314</v>
      </c>
      <c r="I115">
        <v>9.5374599480077649</v>
      </c>
      <c r="J115">
        <v>0.31373992409142204</v>
      </c>
      <c r="K115">
        <v>11.093949010592425</v>
      </c>
      <c r="L115">
        <v>0.10710537208619542</v>
      </c>
      <c r="M115">
        <v>9.8529784940944865</v>
      </c>
    </row>
    <row r="116" spans="1:13" x14ac:dyDescent="0.2">
      <c r="A116">
        <v>3.2</v>
      </c>
      <c r="B116">
        <v>0.28964386849403922</v>
      </c>
      <c r="C116">
        <v>17.74114134769475</v>
      </c>
      <c r="D116">
        <v>0.30020061701210921</v>
      </c>
      <c r="E116">
        <v>14.743024768557561</v>
      </c>
      <c r="F116">
        <v>0.21164481992769879</v>
      </c>
      <c r="G116">
        <v>10.982188738405299</v>
      </c>
      <c r="H116">
        <v>0.24875125587165314</v>
      </c>
      <c r="I116">
        <v>9.2887086921361117</v>
      </c>
      <c r="J116">
        <v>0.27452243358000317</v>
      </c>
      <c r="K116">
        <v>10.819426577012422</v>
      </c>
      <c r="L116">
        <v>0.10710537208626647</v>
      </c>
      <c r="M116">
        <v>9.74587312200822</v>
      </c>
    </row>
    <row r="117" spans="1:13" x14ac:dyDescent="0.2">
      <c r="A117">
        <v>2.9499999999999997</v>
      </c>
      <c r="B117">
        <v>0.28964386849403922</v>
      </c>
      <c r="C117">
        <v>17.451497479200711</v>
      </c>
      <c r="D117">
        <v>0.34308641944242879</v>
      </c>
      <c r="E117">
        <v>14.399938349115132</v>
      </c>
      <c r="F117">
        <v>0.211644819927713</v>
      </c>
      <c r="G117">
        <v>10.770543918477586</v>
      </c>
      <c r="H117">
        <v>0.20729271322637999</v>
      </c>
      <c r="I117">
        <v>9.0814159789097317</v>
      </c>
      <c r="J117">
        <v>0.23530494306855587</v>
      </c>
      <c r="K117">
        <v>10.584121633943866</v>
      </c>
      <c r="L117">
        <v>7.1403581390811155E-2</v>
      </c>
      <c r="M117">
        <v>9.6744695406174088</v>
      </c>
    </row>
    <row r="118" spans="1:13" x14ac:dyDescent="0.2">
      <c r="A118">
        <v>2.7</v>
      </c>
      <c r="B118">
        <v>0.28964386849402501</v>
      </c>
      <c r="C118">
        <v>17.161853610706686</v>
      </c>
      <c r="D118">
        <v>0.25731481458181804</v>
      </c>
      <c r="E118">
        <v>14.142623534533314</v>
      </c>
      <c r="F118">
        <v>0.211644819927713</v>
      </c>
      <c r="G118">
        <v>10.558899098549873</v>
      </c>
      <c r="H118">
        <v>0.16583417058110683</v>
      </c>
      <c r="I118">
        <v>8.9155818083286249</v>
      </c>
      <c r="J118">
        <v>0.23530494306857008</v>
      </c>
      <c r="K118">
        <v>10.348816690875296</v>
      </c>
      <c r="L118">
        <v>0.10710537208622384</v>
      </c>
      <c r="M118">
        <v>9.567364168531185</v>
      </c>
    </row>
    <row r="119" spans="1:13" x14ac:dyDescent="0.2">
      <c r="A119">
        <v>2.5</v>
      </c>
      <c r="B119">
        <v>0.24826617299488873</v>
      </c>
      <c r="C119">
        <v>16.913587437711797</v>
      </c>
      <c r="D119">
        <v>0.21442901215151267</v>
      </c>
      <c r="E119">
        <v>13.928194522381801</v>
      </c>
      <c r="F119">
        <v>0.25397378391325276</v>
      </c>
      <c r="G119">
        <v>10.30492531463662</v>
      </c>
      <c r="H119">
        <v>0.12437562793581947</v>
      </c>
      <c r="I119">
        <v>8.7912061803928054</v>
      </c>
      <c r="J119">
        <v>0.23530494306857008</v>
      </c>
      <c r="K119">
        <v>10.113511747806726</v>
      </c>
      <c r="L119">
        <v>7.1403581390811155E-2</v>
      </c>
      <c r="M119">
        <v>9.4959605871403738</v>
      </c>
    </row>
    <row r="120" spans="1:13" x14ac:dyDescent="0.2">
      <c r="A120">
        <v>2.2999999999999998</v>
      </c>
      <c r="B120">
        <v>0.24826617299488873</v>
      </c>
      <c r="C120">
        <v>16.665321264716908</v>
      </c>
      <c r="D120">
        <v>0.1715432097212215</v>
      </c>
      <c r="E120">
        <v>13.75665131266058</v>
      </c>
      <c r="F120">
        <v>0.16931585594217324</v>
      </c>
      <c r="G120">
        <v>10.135609458694447</v>
      </c>
      <c r="H120">
        <v>8.2917085290560522E-2</v>
      </c>
      <c r="I120">
        <v>8.7082890951022449</v>
      </c>
      <c r="J120">
        <v>0.27452243357998896</v>
      </c>
      <c r="K120">
        <v>9.8389893142267368</v>
      </c>
      <c r="L120">
        <v>7.1403581390811155E-2</v>
      </c>
      <c r="M120">
        <v>9.4245570057495627</v>
      </c>
    </row>
    <row r="121" spans="1:13" x14ac:dyDescent="0.2">
      <c r="A121">
        <v>2.1</v>
      </c>
      <c r="B121">
        <v>0.20688847749572403</v>
      </c>
      <c r="C121">
        <v>16.458432787221184</v>
      </c>
      <c r="D121">
        <v>0.12865740729090192</v>
      </c>
      <c r="E121">
        <v>13.627993905369678</v>
      </c>
      <c r="F121">
        <v>0.12698689195661927</v>
      </c>
      <c r="G121">
        <v>10.008622566737827</v>
      </c>
      <c r="H121">
        <v>4.1458542645273155E-2</v>
      </c>
      <c r="I121">
        <v>8.6668305524569718</v>
      </c>
      <c r="J121">
        <v>0.23530494306857008</v>
      </c>
      <c r="K121">
        <v>9.6036843711581668</v>
      </c>
      <c r="L121">
        <v>7.1403581390811155E-2</v>
      </c>
      <c r="M121">
        <v>9.3531534243587515</v>
      </c>
    </row>
    <row r="122" spans="1:13" x14ac:dyDescent="0.2">
      <c r="A122">
        <v>1.95</v>
      </c>
      <c r="B122">
        <v>0.24826617299493137</v>
      </c>
      <c r="C122">
        <v>16.210166614226253</v>
      </c>
      <c r="D122">
        <v>0.12865740729090192</v>
      </c>
      <c r="E122">
        <v>13.499336498078776</v>
      </c>
      <c r="F122">
        <v>0.12698689195661927</v>
      </c>
      <c r="G122">
        <v>9.881635674781208</v>
      </c>
      <c r="H122">
        <v>4.1458542645273155E-2</v>
      </c>
      <c r="I122">
        <v>8.6253720098116986</v>
      </c>
      <c r="J122">
        <v>0.196087452557137</v>
      </c>
      <c r="K122">
        <v>9.4075969186010298</v>
      </c>
      <c r="L122">
        <v>3.5701790695398472E-2</v>
      </c>
      <c r="M122">
        <v>9.317451633663353</v>
      </c>
    </row>
    <row r="123" spans="1:13" x14ac:dyDescent="0.2">
      <c r="A123">
        <v>1.8</v>
      </c>
      <c r="B123">
        <v>0.2482661729948461</v>
      </c>
      <c r="C123">
        <v>15.961900441231407</v>
      </c>
      <c r="D123">
        <v>8.5771604860610751E-2</v>
      </c>
      <c r="E123">
        <v>13.413564893218165</v>
      </c>
      <c r="F123">
        <v>0.16931585594217324</v>
      </c>
      <c r="G123">
        <v>9.7123198188390347</v>
      </c>
      <c r="H123">
        <v>0</v>
      </c>
      <c r="I123">
        <v>8.6253720098116986</v>
      </c>
      <c r="J123">
        <v>0.19608745255715121</v>
      </c>
      <c r="K123">
        <v>9.2115094660438785</v>
      </c>
      <c r="L123">
        <v>0</v>
      </c>
      <c r="M123">
        <v>9.317451633663353</v>
      </c>
    </row>
  </sheetData>
  <mergeCells count="6">
    <mergeCell ref="L1:M1"/>
    <mergeCell ref="B1:C1"/>
    <mergeCell ref="D1:E1"/>
    <mergeCell ref="F1:G1"/>
    <mergeCell ref="H1:I1"/>
    <mergeCell ref="J1:K1"/>
  </mergeCells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33"/>
  <sheetViews>
    <sheetView tabSelected="1" zoomScale="75" zoomScaleNormal="75" zoomScalePageLayoutView="75" workbookViewId="0">
      <pane ySplit="14" topLeftCell="A15" activePane="bottomLeft" state="frozenSplit"/>
      <selection activeCell="Y1" sqref="Y1:AC1048576"/>
      <selection pane="bottomLeft" activeCell="G7" sqref="G7"/>
    </sheetView>
  </sheetViews>
  <sheetFormatPr defaultColWidth="8.85546875" defaultRowHeight="12.75" x14ac:dyDescent="0.2"/>
  <cols>
    <col min="7" max="7" width="12" customWidth="1"/>
    <col min="8" max="8" width="10.140625" customWidth="1"/>
    <col min="9" max="9" width="11" bestFit="1" customWidth="1"/>
    <col min="10" max="11" width="9.42578125" bestFit="1" customWidth="1"/>
    <col min="12" max="12" width="11.7109375" bestFit="1" customWidth="1"/>
    <col min="13" max="13" width="9.42578125" bestFit="1" customWidth="1"/>
    <col min="14" max="14" width="12.85546875" bestFit="1" customWidth="1"/>
    <col min="15" max="17" width="9.42578125" bestFit="1" customWidth="1"/>
    <col min="18" max="18" width="11.28515625" customWidth="1"/>
    <col min="19" max="19" width="9.42578125" bestFit="1" customWidth="1"/>
    <col min="20" max="20" width="15.42578125" bestFit="1" customWidth="1"/>
    <col min="21" max="23" width="9.42578125" bestFit="1" customWidth="1"/>
    <col min="24" max="24" width="14" bestFit="1" customWidth="1"/>
    <col min="25" max="25" width="10.7109375" customWidth="1"/>
    <col min="27" max="27" width="10.140625" customWidth="1"/>
    <col min="28" max="28" width="10.42578125" customWidth="1"/>
    <col min="29" max="29" width="18.140625" customWidth="1"/>
  </cols>
  <sheetData>
    <row r="1" spans="1:29" x14ac:dyDescent="0.2">
      <c r="A1" s="1" t="s">
        <v>0</v>
      </c>
      <c r="C1" s="2"/>
      <c r="K1" t="str">
        <f>Sheet4!B6</f>
        <v xml:space="preserve">      RESED Spl # 50</v>
      </c>
      <c r="L1" s="3"/>
      <c r="W1" s="1"/>
    </row>
    <row r="2" spans="1:29" x14ac:dyDescent="0.2">
      <c r="I2" s="4">
        <v>1</v>
      </c>
    </row>
    <row r="3" spans="1:29" x14ac:dyDescent="0.2">
      <c r="A3" s="5" t="s">
        <v>1</v>
      </c>
      <c r="J3" s="6"/>
      <c r="M3" s="6"/>
      <c r="U3" s="6">
        <f>(1.5*10^(-16))/(5.4*10^(-17))</f>
        <v>2.7777777777777772</v>
      </c>
      <c r="W3" s="5"/>
    </row>
    <row r="4" spans="1:29" x14ac:dyDescent="0.2">
      <c r="A4" t="s">
        <v>2</v>
      </c>
      <c r="E4" s="7"/>
      <c r="F4" s="7"/>
      <c r="G4" s="7"/>
      <c r="I4" s="8">
        <v>39843</v>
      </c>
      <c r="J4" s="9"/>
      <c r="K4" s="6"/>
      <c r="U4" s="9"/>
      <c r="V4" s="6"/>
    </row>
    <row r="5" spans="1:29" x14ac:dyDescent="0.2">
      <c r="A5" t="s">
        <v>3</v>
      </c>
      <c r="D5" s="10"/>
      <c r="F5" s="49" t="s">
        <v>67</v>
      </c>
      <c r="G5" s="49">
        <f>J8/2.68</f>
        <v>0.31492537313432833</v>
      </c>
      <c r="I5" s="6" t="s">
        <v>37</v>
      </c>
      <c r="L5" s="6" t="s">
        <v>4</v>
      </c>
      <c r="N5" s="11">
        <v>4.5030000000000001</v>
      </c>
      <c r="P5" s="6"/>
      <c r="Q5" s="6"/>
    </row>
    <row r="6" spans="1:29" x14ac:dyDescent="0.2">
      <c r="F6" s="49" t="s">
        <v>68</v>
      </c>
      <c r="G6" s="49">
        <f>(K10-G5)/K10</f>
        <v>0.39309043527784099</v>
      </c>
      <c r="I6" s="6" t="s">
        <v>5</v>
      </c>
      <c r="K6" s="12"/>
      <c r="L6" s="6"/>
    </row>
    <row r="7" spans="1:29" x14ac:dyDescent="0.2">
      <c r="A7" s="5" t="s">
        <v>4</v>
      </c>
      <c r="B7" t="s">
        <v>6</v>
      </c>
      <c r="C7" s="13"/>
      <c r="D7" s="14"/>
      <c r="F7" s="49" t="s">
        <v>66</v>
      </c>
      <c r="G7" s="50">
        <f>K10-G5</f>
        <v>0.20397462686567169</v>
      </c>
      <c r="I7" s="6"/>
      <c r="J7" s="6" t="s">
        <v>7</v>
      </c>
      <c r="K7" s="6"/>
      <c r="L7" s="6" t="s">
        <v>8</v>
      </c>
      <c r="M7" s="6"/>
      <c r="N7" s="6" t="s">
        <v>9</v>
      </c>
      <c r="P7" s="6"/>
      <c r="Q7" s="6"/>
      <c r="U7" s="6"/>
      <c r="V7" s="6"/>
      <c r="W7" s="5"/>
    </row>
    <row r="8" spans="1:29" x14ac:dyDescent="0.2">
      <c r="A8" s="5" t="s">
        <v>4</v>
      </c>
      <c r="B8" t="s">
        <v>10</v>
      </c>
      <c r="C8" s="13"/>
      <c r="I8" s="6"/>
      <c r="J8" s="6">
        <v>0.84399999999999997</v>
      </c>
      <c r="L8">
        <v>63.000100000000003</v>
      </c>
      <c r="N8" s="15">
        <v>114.483</v>
      </c>
      <c r="U8" s="6"/>
      <c r="W8" s="5">
        <v>6.8947572993168302</v>
      </c>
    </row>
    <row r="9" spans="1:29" ht="18" x14ac:dyDescent="0.25">
      <c r="A9" s="5" t="s">
        <v>4</v>
      </c>
      <c r="B9" t="s">
        <v>11</v>
      </c>
      <c r="C9" s="13"/>
      <c r="I9" s="6" t="s">
        <v>12</v>
      </c>
      <c r="K9" s="6" t="s">
        <v>13</v>
      </c>
      <c r="L9" s="6" t="s">
        <v>14</v>
      </c>
      <c r="M9" s="6" t="s">
        <v>15</v>
      </c>
      <c r="N9" s="6" t="s">
        <v>16</v>
      </c>
      <c r="P9" s="6"/>
      <c r="R9" s="16" t="s">
        <v>45</v>
      </c>
      <c r="V9" s="6"/>
      <c r="W9" s="5" t="s">
        <v>40</v>
      </c>
    </row>
    <row r="10" spans="1:29" x14ac:dyDescent="0.2">
      <c r="A10" s="5" t="s">
        <v>4</v>
      </c>
      <c r="B10" t="s">
        <v>17</v>
      </c>
      <c r="C10" s="11"/>
      <c r="I10" s="6">
        <v>13.5335</v>
      </c>
      <c r="K10" s="17">
        <v>0.51890000000000003</v>
      </c>
      <c r="L10" s="17">
        <f>Sheet4!F6</f>
        <v>1.627</v>
      </c>
      <c r="M10" s="18">
        <f>Sheet4!G6</f>
        <v>2.4140000000000001</v>
      </c>
      <c r="N10" s="19">
        <f>1-L10/M10</f>
        <v>0.32601491300745655</v>
      </c>
      <c r="R10" s="20"/>
      <c r="S10" s="6"/>
      <c r="T10" s="6"/>
      <c r="V10" s="17"/>
      <c r="W10" s="5" t="e">
        <f>(746000/T30)/W8</f>
        <v>#DIV/0!</v>
      </c>
    </row>
    <row r="11" spans="1:29" x14ac:dyDescent="0.2">
      <c r="I11" s="17"/>
      <c r="K11" s="21">
        <f>K10-L23</f>
        <v>0.51864680000000007</v>
      </c>
      <c r="L11" s="17">
        <f>L10</f>
        <v>1.627</v>
      </c>
      <c r="N11">
        <f>1-L11/M10</f>
        <v>0.32601491300745655</v>
      </c>
      <c r="V11" s="6"/>
      <c r="Y11" s="49" t="s">
        <v>69</v>
      </c>
      <c r="Z11" s="49"/>
      <c r="AA11" s="49"/>
      <c r="AB11" s="49"/>
      <c r="AC11" s="49"/>
    </row>
    <row r="12" spans="1:29" ht="15.75" x14ac:dyDescent="0.3">
      <c r="F12" s="22" t="s">
        <v>18</v>
      </c>
      <c r="G12" s="22" t="s">
        <v>42</v>
      </c>
      <c r="H12" s="22" t="s">
        <v>43</v>
      </c>
      <c r="I12" t="s">
        <v>18</v>
      </c>
      <c r="J12" t="s">
        <v>19</v>
      </c>
      <c r="K12" s="23" t="s">
        <v>20</v>
      </c>
      <c r="L12" t="s">
        <v>21</v>
      </c>
      <c r="M12" t="s">
        <v>22</v>
      </c>
      <c r="N12" t="s">
        <v>23</v>
      </c>
      <c r="O12" t="s">
        <v>24</v>
      </c>
      <c r="P12" s="22" t="s">
        <v>25</v>
      </c>
      <c r="Q12" s="22" t="s">
        <v>14</v>
      </c>
      <c r="R12" s="22" t="s">
        <v>26</v>
      </c>
      <c r="S12" s="24" t="s">
        <v>46</v>
      </c>
      <c r="T12" s="24" t="s">
        <v>47</v>
      </c>
      <c r="V12" s="23"/>
      <c r="X12" s="22" t="s">
        <v>14</v>
      </c>
      <c r="Y12" s="49" t="s">
        <v>70</v>
      </c>
      <c r="Z12" s="49" t="s">
        <v>72</v>
      </c>
      <c r="AA12" s="49" t="s">
        <v>73</v>
      </c>
      <c r="AB12" s="49" t="s">
        <v>74</v>
      </c>
      <c r="AC12" s="49" t="s">
        <v>76</v>
      </c>
    </row>
    <row r="13" spans="1:29" x14ac:dyDescent="0.2">
      <c r="A13" t="s">
        <v>18</v>
      </c>
      <c r="B13" t="s">
        <v>6</v>
      </c>
      <c r="C13" t="s">
        <v>10</v>
      </c>
      <c r="D13" t="s">
        <v>11</v>
      </c>
      <c r="E13" t="s">
        <v>17</v>
      </c>
      <c r="F13" s="22" t="s">
        <v>44</v>
      </c>
      <c r="G13" s="22"/>
      <c r="H13" s="22"/>
      <c r="I13" t="s">
        <v>27</v>
      </c>
      <c r="J13" t="s">
        <v>28</v>
      </c>
      <c r="K13" s="23" t="s">
        <v>29</v>
      </c>
      <c r="L13" t="s">
        <v>30</v>
      </c>
      <c r="M13" t="s">
        <v>31</v>
      </c>
      <c r="N13" t="s">
        <v>16</v>
      </c>
      <c r="O13" t="s">
        <v>32</v>
      </c>
      <c r="P13" s="22" t="s">
        <v>33</v>
      </c>
      <c r="Q13" s="22" t="s">
        <v>34</v>
      </c>
      <c r="R13" s="22" t="s">
        <v>34</v>
      </c>
      <c r="S13" s="24" t="s">
        <v>35</v>
      </c>
      <c r="T13" s="24" t="s">
        <v>35</v>
      </c>
      <c r="U13" t="s">
        <v>38</v>
      </c>
      <c r="V13" s="23" t="s">
        <v>39</v>
      </c>
      <c r="X13" s="22" t="s">
        <v>34</v>
      </c>
      <c r="Y13" s="49" t="s">
        <v>65</v>
      </c>
      <c r="Z13" s="49" t="s">
        <v>71</v>
      </c>
      <c r="AA13" s="49" t="s">
        <v>65</v>
      </c>
      <c r="AB13" s="49" t="s">
        <v>75</v>
      </c>
      <c r="AC13" s="49" t="s">
        <v>77</v>
      </c>
    </row>
    <row r="14" spans="1:29" x14ac:dyDescent="0.2">
      <c r="A14" t="s">
        <v>27</v>
      </c>
      <c r="F14" s="22"/>
      <c r="G14" s="22"/>
      <c r="H14" s="22"/>
      <c r="N14" s="22"/>
      <c r="O14" s="22"/>
      <c r="P14" s="22"/>
      <c r="Q14" s="22"/>
      <c r="R14" s="22"/>
      <c r="S14" s="22"/>
      <c r="T14" s="22"/>
      <c r="X14" s="22" t="s">
        <v>41</v>
      </c>
    </row>
    <row r="15" spans="1:29" x14ac:dyDescent="0.2">
      <c r="A15">
        <v>3</v>
      </c>
      <c r="B15">
        <v>0</v>
      </c>
      <c r="C15">
        <v>0</v>
      </c>
      <c r="D15">
        <v>0</v>
      </c>
      <c r="E15" s="13">
        <f t="shared" ref="E15:E78" si="0">AVERAGE(B15:D15)</f>
        <v>0</v>
      </c>
      <c r="F15" s="25">
        <f>I15*6.895</f>
        <v>33.992349999999995</v>
      </c>
      <c r="G15" s="13"/>
      <c r="H15">
        <f>(J15/$J$133)*100</f>
        <v>0</v>
      </c>
      <c r="I15">
        <v>4.93</v>
      </c>
      <c r="J15">
        <v>0</v>
      </c>
      <c r="K15">
        <v>43.276000000000003</v>
      </c>
      <c r="L15">
        <f>(J15-$E15)*J$8</f>
        <v>0</v>
      </c>
      <c r="M15">
        <f>K15/2*1000</f>
        <v>21638</v>
      </c>
      <c r="N15" s="22">
        <f t="shared" ref="N15:N71" si="1">N$10-L15/K$10</f>
        <v>0.32601491300745655</v>
      </c>
      <c r="O15" s="22"/>
      <c r="P15" s="22"/>
      <c r="Q15" s="22"/>
      <c r="R15" s="22"/>
      <c r="S15" s="22"/>
      <c r="T15" s="22"/>
      <c r="V15" s="23"/>
      <c r="W15">
        <f>100-R15</f>
        <v>100</v>
      </c>
      <c r="X15" s="22"/>
      <c r="Y15">
        <f>(L15)/$G$7*100</f>
        <v>0</v>
      </c>
      <c r="Z15">
        <f>100-Y15</f>
        <v>100</v>
      </c>
      <c r="AC15">
        <f>M15/M16</f>
        <v>1.0533541037873624</v>
      </c>
    </row>
    <row r="16" spans="1:29" ht="15" x14ac:dyDescent="0.2">
      <c r="A16">
        <v>5</v>
      </c>
      <c r="B16">
        <v>0</v>
      </c>
      <c r="C16">
        <v>0</v>
      </c>
      <c r="D16">
        <v>0</v>
      </c>
      <c r="E16" s="13">
        <f t="shared" si="0"/>
        <v>0</v>
      </c>
      <c r="F16" s="25">
        <f t="shared" ref="F16:F70" si="2">I16*6.895</f>
        <v>35.785049999999998</v>
      </c>
      <c r="G16" s="13">
        <f>+H16-H15</f>
        <v>0</v>
      </c>
      <c r="H16">
        <f t="shared" ref="H16:H79" si="3">(J16/$J$133)*100</f>
        <v>0</v>
      </c>
      <c r="I16">
        <v>5.19</v>
      </c>
      <c r="J16">
        <v>0</v>
      </c>
      <c r="K16">
        <v>41.084000000000003</v>
      </c>
      <c r="L16">
        <f t="shared" ref="L16:L79" si="4">(J16-$E16)*J$8</f>
        <v>0</v>
      </c>
      <c r="M16">
        <f t="shared" ref="M16:M79" si="5">K16/2*1000</f>
        <v>20542</v>
      </c>
      <c r="N16" s="22">
        <f t="shared" si="1"/>
        <v>0.32601491300745655</v>
      </c>
      <c r="O16" s="22"/>
      <c r="P16" s="22">
        <f t="shared" ref="P16:P69" si="6">EXP(LN((M16)*(M15))/2)</f>
        <v>21082.879215135676</v>
      </c>
      <c r="Q16" s="22">
        <f>-(N16-N15)/(LOG(M15)-LOG(M16))</f>
        <v>0</v>
      </c>
      <c r="R16" s="22"/>
      <c r="S16" s="26"/>
      <c r="T16" s="22"/>
      <c r="U16" s="22"/>
      <c r="V16" s="23"/>
      <c r="W16">
        <f t="shared" ref="W16:W71" si="7">100-R16</f>
        <v>100</v>
      </c>
      <c r="X16" s="22">
        <f>-(R16-R15)/(M15-M16)</f>
        <v>0</v>
      </c>
      <c r="Y16">
        <f t="shared" ref="Y16:Y79" si="8">(L16)/$G$7*100</f>
        <v>0</v>
      </c>
      <c r="Z16">
        <f t="shared" ref="Z16:Z79" si="9">100-Y16</f>
        <v>100</v>
      </c>
      <c r="AA16">
        <f>Z15-Z16</f>
        <v>0</v>
      </c>
      <c r="AC16">
        <f t="shared" ref="AC16:AC79" si="10">M16/M17</f>
        <v>1.0571657952159412</v>
      </c>
    </row>
    <row r="17" spans="1:29" x14ac:dyDescent="0.2">
      <c r="A17">
        <v>7</v>
      </c>
      <c r="B17">
        <v>0</v>
      </c>
      <c r="C17">
        <v>0</v>
      </c>
      <c r="D17">
        <v>0</v>
      </c>
      <c r="E17" s="13">
        <f t="shared" si="0"/>
        <v>0</v>
      </c>
      <c r="F17" s="25">
        <f t="shared" si="2"/>
        <v>37.853549999999998</v>
      </c>
      <c r="G17" s="13">
        <f t="shared" ref="G17:G70" si="11">+H17-H16</f>
        <v>4.9236829148202883E-2</v>
      </c>
      <c r="H17">
        <f t="shared" si="3"/>
        <v>4.9236829148202883E-2</v>
      </c>
      <c r="I17">
        <v>5.49</v>
      </c>
      <c r="J17">
        <v>1E-4</v>
      </c>
      <c r="K17">
        <v>38.862400000000001</v>
      </c>
      <c r="L17">
        <f>(J17-$E17)*J$8</f>
        <v>8.4400000000000005E-5</v>
      </c>
      <c r="M17">
        <f t="shared" si="5"/>
        <v>19431.2</v>
      </c>
      <c r="N17" s="22">
        <f t="shared" si="1"/>
        <v>0.32585226124411104</v>
      </c>
      <c r="O17" s="22"/>
      <c r="P17" s="22">
        <f t="shared" si="6"/>
        <v>19978.881610340472</v>
      </c>
      <c r="Q17" s="22">
        <f t="shared" ref="Q17:Q69" si="12">-(N17-N16)/(LOG(M16)-LOG(M17))</f>
        <v>6.7369866771914352E-3</v>
      </c>
      <c r="R17" s="22"/>
      <c r="S17" s="25"/>
      <c r="T17" s="22"/>
      <c r="U17" s="22"/>
      <c r="V17" s="23"/>
      <c r="W17">
        <f t="shared" si="7"/>
        <v>100</v>
      </c>
      <c r="X17" s="22">
        <f t="shared" ref="X17:X71" si="13">-(R17-R16)/(M16-M17)</f>
        <v>0</v>
      </c>
      <c r="Y17">
        <f>(L17)/$G$7*100</f>
        <v>4.1377695499147528E-2</v>
      </c>
      <c r="Z17">
        <f t="shared" si="9"/>
        <v>99.95862230450085</v>
      </c>
      <c r="AA17">
        <f t="shared" ref="AA17:AA80" si="14">Z16-Z17</f>
        <v>4.1377695499150491E-2</v>
      </c>
      <c r="AC17">
        <f t="shared" si="10"/>
        <v>1.0639741332814978</v>
      </c>
    </row>
    <row r="18" spans="1:29" x14ac:dyDescent="0.2">
      <c r="A18">
        <v>10</v>
      </c>
      <c r="B18">
        <v>0</v>
      </c>
      <c r="C18">
        <v>0</v>
      </c>
      <c r="D18">
        <v>0</v>
      </c>
      <c r="E18" s="13">
        <f t="shared" si="0"/>
        <v>0</v>
      </c>
      <c r="F18" s="25">
        <f t="shared" si="2"/>
        <v>40.266799999999996</v>
      </c>
      <c r="G18" s="13">
        <f t="shared" si="11"/>
        <v>0</v>
      </c>
      <c r="H18">
        <f t="shared" si="3"/>
        <v>4.9236829148202883E-2</v>
      </c>
      <c r="I18">
        <v>5.84</v>
      </c>
      <c r="J18">
        <v>1E-4</v>
      </c>
      <c r="K18">
        <v>36.525700000000001</v>
      </c>
      <c r="L18">
        <f t="shared" si="4"/>
        <v>8.4400000000000005E-5</v>
      </c>
      <c r="M18">
        <f t="shared" si="5"/>
        <v>18262.849999999999</v>
      </c>
      <c r="N18" s="22">
        <f t="shared" si="1"/>
        <v>0.32585226124411104</v>
      </c>
      <c r="O18" s="22"/>
      <c r="P18" s="22">
        <f t="shared" si="6"/>
        <v>18837.969394815351</v>
      </c>
      <c r="Q18" s="22">
        <f t="shared" si="12"/>
        <v>0</v>
      </c>
      <c r="R18" s="22"/>
      <c r="S18" s="25"/>
      <c r="T18" s="22"/>
      <c r="U18" s="22"/>
      <c r="V18" s="23"/>
      <c r="W18">
        <f t="shared" si="7"/>
        <v>100</v>
      </c>
      <c r="X18" s="22">
        <f t="shared" si="13"/>
        <v>0</v>
      </c>
      <c r="Y18">
        <f t="shared" si="8"/>
        <v>4.1377695499147528E-2</v>
      </c>
      <c r="Z18">
        <f t="shared" si="9"/>
        <v>99.95862230450085</v>
      </c>
      <c r="AA18">
        <f t="shared" si="14"/>
        <v>0</v>
      </c>
      <c r="AC18">
        <f t="shared" si="10"/>
        <v>1.0686966393389863</v>
      </c>
    </row>
    <row r="19" spans="1:29" x14ac:dyDescent="0.2">
      <c r="A19">
        <v>14</v>
      </c>
      <c r="B19">
        <v>0</v>
      </c>
      <c r="C19">
        <v>0</v>
      </c>
      <c r="D19">
        <v>0</v>
      </c>
      <c r="E19" s="13">
        <f t="shared" si="0"/>
        <v>0</v>
      </c>
      <c r="F19" s="25">
        <f t="shared" si="2"/>
        <v>43.024799999999999</v>
      </c>
      <c r="G19" s="13">
        <f t="shared" si="11"/>
        <v>0</v>
      </c>
      <c r="H19">
        <f t="shared" si="3"/>
        <v>4.9236829148202883E-2</v>
      </c>
      <c r="I19">
        <v>6.24</v>
      </c>
      <c r="J19">
        <v>1E-4</v>
      </c>
      <c r="K19">
        <v>34.177799999999998</v>
      </c>
      <c r="L19">
        <f>(J19-$E19)*J$8</f>
        <v>8.4400000000000005E-5</v>
      </c>
      <c r="M19">
        <f t="shared" si="5"/>
        <v>17088.899999999998</v>
      </c>
      <c r="N19" s="22">
        <f t="shared" si="1"/>
        <v>0.32585226124411104</v>
      </c>
      <c r="O19" s="22"/>
      <c r="P19" s="22">
        <f t="shared" si="6"/>
        <v>17666.126269360793</v>
      </c>
      <c r="Q19" s="22">
        <f t="shared" si="12"/>
        <v>0</v>
      </c>
      <c r="R19" s="22"/>
      <c r="S19" s="27"/>
      <c r="T19" s="22"/>
      <c r="U19" s="22"/>
      <c r="V19" s="23"/>
      <c r="W19">
        <f t="shared" si="7"/>
        <v>100</v>
      </c>
      <c r="X19" s="22">
        <f t="shared" si="13"/>
        <v>0</v>
      </c>
      <c r="Y19">
        <f t="shared" si="8"/>
        <v>4.1377695499147528E-2</v>
      </c>
      <c r="Z19">
        <f t="shared" si="9"/>
        <v>99.95862230450085</v>
      </c>
      <c r="AA19">
        <f t="shared" si="14"/>
        <v>0</v>
      </c>
      <c r="AC19">
        <f t="shared" si="10"/>
        <v>1.0398977682442607</v>
      </c>
    </row>
    <row r="20" spans="1:29" x14ac:dyDescent="0.2">
      <c r="A20">
        <v>18</v>
      </c>
      <c r="B20">
        <v>0</v>
      </c>
      <c r="C20">
        <v>0</v>
      </c>
      <c r="D20">
        <v>0</v>
      </c>
      <c r="E20" s="13">
        <f t="shared" si="0"/>
        <v>0</v>
      </c>
      <c r="F20" s="25">
        <f t="shared" si="2"/>
        <v>44.748550000000002</v>
      </c>
      <c r="G20" s="13">
        <f t="shared" si="11"/>
        <v>0</v>
      </c>
      <c r="H20">
        <f t="shared" si="3"/>
        <v>4.9236829148202883E-2</v>
      </c>
      <c r="I20">
        <v>6.49</v>
      </c>
      <c r="J20">
        <v>1E-4</v>
      </c>
      <c r="K20">
        <v>32.866500000000002</v>
      </c>
      <c r="L20">
        <f t="shared" si="4"/>
        <v>8.4400000000000005E-5</v>
      </c>
      <c r="M20">
        <f t="shared" si="5"/>
        <v>16433.25</v>
      </c>
      <c r="N20" s="22">
        <f t="shared" si="1"/>
        <v>0.32585226124411104</v>
      </c>
      <c r="O20" s="22"/>
      <c r="P20" s="22">
        <f t="shared" si="6"/>
        <v>16757.868776339066</v>
      </c>
      <c r="Q20" s="22">
        <f t="shared" si="12"/>
        <v>0</v>
      </c>
      <c r="R20" s="22"/>
      <c r="S20" s="25"/>
      <c r="T20" s="22"/>
      <c r="U20" s="22"/>
      <c r="V20" s="23"/>
      <c r="W20">
        <f t="shared" si="7"/>
        <v>100</v>
      </c>
      <c r="X20" s="22">
        <f t="shared" si="13"/>
        <v>0</v>
      </c>
      <c r="Y20">
        <f t="shared" si="8"/>
        <v>4.1377695499147528E-2</v>
      </c>
      <c r="Z20">
        <f t="shared" si="9"/>
        <v>99.95862230450085</v>
      </c>
      <c r="AA20">
        <f t="shared" si="14"/>
        <v>0</v>
      </c>
      <c r="AC20">
        <f t="shared" si="10"/>
        <v>1.0387051305551518</v>
      </c>
    </row>
    <row r="21" spans="1:29" x14ac:dyDescent="0.2">
      <c r="A21">
        <v>25</v>
      </c>
      <c r="B21">
        <v>0</v>
      </c>
      <c r="C21">
        <v>0</v>
      </c>
      <c r="D21">
        <v>0</v>
      </c>
      <c r="E21" s="13">
        <f t="shared" si="0"/>
        <v>0</v>
      </c>
      <c r="F21" s="25">
        <f t="shared" si="2"/>
        <v>46.472299999999997</v>
      </c>
      <c r="G21" s="13">
        <f t="shared" si="11"/>
        <v>4.9236829148202883E-2</v>
      </c>
      <c r="H21">
        <f t="shared" si="3"/>
        <v>9.8473658296405767E-2</v>
      </c>
      <c r="I21">
        <v>6.74</v>
      </c>
      <c r="J21">
        <v>2.0000000000000001E-4</v>
      </c>
      <c r="K21">
        <v>31.6418</v>
      </c>
      <c r="L21">
        <f t="shared" si="4"/>
        <v>1.6880000000000001E-4</v>
      </c>
      <c r="M21" s="46">
        <f t="shared" si="5"/>
        <v>15820.9</v>
      </c>
      <c r="N21" s="22">
        <f t="shared" si="1"/>
        <v>0.32568960948076547</v>
      </c>
      <c r="O21" s="28"/>
      <c r="P21" s="28">
        <f t="shared" si="6"/>
        <v>16124.168348321105</v>
      </c>
      <c r="Q21" s="28">
        <f t="shared" si="12"/>
        <v>9.8622989181774562E-3</v>
      </c>
      <c r="R21" s="22"/>
      <c r="S21" s="25"/>
      <c r="T21" s="22"/>
      <c r="U21" s="22"/>
      <c r="V21" s="23"/>
      <c r="W21">
        <f t="shared" si="7"/>
        <v>100</v>
      </c>
      <c r="X21" s="22">
        <f t="shared" si="13"/>
        <v>0</v>
      </c>
      <c r="Y21">
        <f t="shared" si="8"/>
        <v>8.2755390998295056E-2</v>
      </c>
      <c r="Z21">
        <f t="shared" si="9"/>
        <v>99.917244609001699</v>
      </c>
      <c r="AA21">
        <f t="shared" si="14"/>
        <v>4.1377695499150491E-2</v>
      </c>
      <c r="AC21">
        <f t="shared" si="10"/>
        <v>1.0445078977338373</v>
      </c>
    </row>
    <row r="22" spans="1:29" ht="18" x14ac:dyDescent="0.25">
      <c r="A22">
        <v>40</v>
      </c>
      <c r="B22">
        <v>0</v>
      </c>
      <c r="C22">
        <v>0</v>
      </c>
      <c r="D22">
        <v>0</v>
      </c>
      <c r="E22" s="13">
        <f t="shared" si="0"/>
        <v>0</v>
      </c>
      <c r="F22" s="25">
        <f t="shared" si="2"/>
        <v>48.540799999999997</v>
      </c>
      <c r="G22" s="13">
        <f t="shared" si="11"/>
        <v>4.9236829148202862E-2</v>
      </c>
      <c r="H22">
        <f t="shared" si="3"/>
        <v>0.14771048744460863</v>
      </c>
      <c r="I22">
        <v>7.04</v>
      </c>
      <c r="J22">
        <v>2.9999999999999997E-4</v>
      </c>
      <c r="K22">
        <v>30.293500000000002</v>
      </c>
      <c r="L22">
        <f t="shared" si="4"/>
        <v>2.5319999999999997E-4</v>
      </c>
      <c r="M22">
        <f t="shared" si="5"/>
        <v>15146.75</v>
      </c>
      <c r="N22" s="22">
        <f t="shared" si="1"/>
        <v>0.32552695771741996</v>
      </c>
      <c r="O22" s="22">
        <f>N$11-(L22-L$22)/K$11</f>
        <v>0.32601491300745655</v>
      </c>
      <c r="P22" s="22">
        <f t="shared" si="6"/>
        <v>15480.155589495869</v>
      </c>
      <c r="Q22" s="22">
        <f t="shared" si="12"/>
        <v>8.6005764435555902E-3</v>
      </c>
      <c r="R22" s="22">
        <f>O22/N$11*100</f>
        <v>100</v>
      </c>
      <c r="S22" s="29">
        <f>S23+(R22-R23)*P23/100</f>
        <v>104.78089554836568</v>
      </c>
      <c r="T22" s="30"/>
      <c r="U22" s="22">
        <f>STDEV(R22:R71)</f>
        <v>0.30374820741003006</v>
      </c>
      <c r="V22" s="23">
        <f>(O22/$N$11*100)</f>
        <v>100</v>
      </c>
      <c r="W22">
        <f t="shared" si="7"/>
        <v>0</v>
      </c>
      <c r="X22" s="22">
        <f t="shared" si="13"/>
        <v>-0.14833494029518662</v>
      </c>
      <c r="Y22">
        <f t="shared" si="8"/>
        <v>0.12413308649744258</v>
      </c>
      <c r="Z22">
        <f t="shared" si="9"/>
        <v>99.875866913502563</v>
      </c>
      <c r="AA22">
        <f t="shared" si="14"/>
        <v>4.137769549913628E-2</v>
      </c>
      <c r="AC22">
        <f t="shared" si="10"/>
        <v>1.0422314731989266</v>
      </c>
    </row>
    <row r="23" spans="1:29" ht="15" x14ac:dyDescent="0.2">
      <c r="A23">
        <v>60</v>
      </c>
      <c r="B23">
        <v>0</v>
      </c>
      <c r="C23">
        <v>0</v>
      </c>
      <c r="D23">
        <v>0</v>
      </c>
      <c r="E23" s="13">
        <f t="shared" si="0"/>
        <v>0</v>
      </c>
      <c r="F23" s="25">
        <f t="shared" si="2"/>
        <v>50.609299999999998</v>
      </c>
      <c r="G23" s="13">
        <f t="shared" si="11"/>
        <v>0</v>
      </c>
      <c r="H23">
        <f t="shared" si="3"/>
        <v>0.14771048744460863</v>
      </c>
      <c r="I23">
        <v>7.34</v>
      </c>
      <c r="J23">
        <v>2.9999999999999997E-4</v>
      </c>
      <c r="K23">
        <v>29.065999999999999</v>
      </c>
      <c r="L23">
        <f t="shared" si="4"/>
        <v>2.5319999999999997E-4</v>
      </c>
      <c r="M23">
        <f t="shared" si="5"/>
        <v>14533</v>
      </c>
      <c r="N23" s="22">
        <f t="shared" si="1"/>
        <v>0.32552695771741996</v>
      </c>
      <c r="O23" s="22">
        <f t="shared" ref="O23:O71" si="15">N$11-(L23-L$22)/K$11</f>
        <v>0.32601491300745655</v>
      </c>
      <c r="P23" s="22">
        <f t="shared" si="6"/>
        <v>14836.701713992905</v>
      </c>
      <c r="Q23" s="22">
        <f t="shared" si="12"/>
        <v>0</v>
      </c>
      <c r="R23" s="22">
        <f t="shared" ref="R23:R86" si="16">O23/N$11*100</f>
        <v>100</v>
      </c>
      <c r="S23" s="29">
        <f>S24+(R23-R24)*P24/100</f>
        <v>104.78089554836568</v>
      </c>
      <c r="T23" s="31"/>
      <c r="U23" s="22"/>
      <c r="V23" s="23">
        <f t="shared" ref="V23:V71" si="17">(O23/$N$11*100)</f>
        <v>100</v>
      </c>
      <c r="W23">
        <f t="shared" si="7"/>
        <v>0</v>
      </c>
      <c r="X23" s="22">
        <f t="shared" si="13"/>
        <v>0</v>
      </c>
      <c r="Y23">
        <f t="shared" si="8"/>
        <v>0.12413308649744258</v>
      </c>
      <c r="Z23">
        <f t="shared" si="9"/>
        <v>99.875866913502563</v>
      </c>
      <c r="AA23">
        <f t="shared" si="14"/>
        <v>0</v>
      </c>
      <c r="AC23">
        <f t="shared" si="10"/>
        <v>1.0341637669093213</v>
      </c>
    </row>
    <row r="24" spans="1:29" x14ac:dyDescent="0.2">
      <c r="A24">
        <v>100</v>
      </c>
      <c r="B24">
        <v>0</v>
      </c>
      <c r="C24">
        <v>0</v>
      </c>
      <c r="D24">
        <v>0</v>
      </c>
      <c r="E24" s="13">
        <f t="shared" si="0"/>
        <v>0</v>
      </c>
      <c r="F24" s="25">
        <f t="shared" si="2"/>
        <v>52.333049999999993</v>
      </c>
      <c r="G24" s="13">
        <f t="shared" si="11"/>
        <v>0</v>
      </c>
      <c r="H24">
        <f t="shared" si="3"/>
        <v>0.14771048744460863</v>
      </c>
      <c r="I24">
        <v>7.59</v>
      </c>
      <c r="J24">
        <v>2.9999999999999997E-4</v>
      </c>
      <c r="K24">
        <v>28.105799999999999</v>
      </c>
      <c r="L24">
        <f t="shared" si="4"/>
        <v>2.5319999999999997E-4</v>
      </c>
      <c r="M24">
        <f t="shared" si="5"/>
        <v>14052.9</v>
      </c>
      <c r="N24" s="22">
        <f t="shared" si="1"/>
        <v>0.32552695771741996</v>
      </c>
      <c r="O24" s="22">
        <f t="shared" si="15"/>
        <v>0.32601491300745655</v>
      </c>
      <c r="P24" s="22">
        <f t="shared" si="6"/>
        <v>14290.934038753392</v>
      </c>
      <c r="Q24" s="22">
        <f t="shared" si="12"/>
        <v>0</v>
      </c>
      <c r="R24" s="22">
        <f t="shared" si="16"/>
        <v>100</v>
      </c>
      <c r="S24" s="29">
        <f>S25+(R24-R25)*P25/100</f>
        <v>104.78089554836568</v>
      </c>
      <c r="T24" s="32"/>
      <c r="U24" s="22"/>
      <c r="V24" s="23">
        <f t="shared" si="17"/>
        <v>100</v>
      </c>
      <c r="W24">
        <f t="shared" si="7"/>
        <v>0</v>
      </c>
      <c r="X24" s="22">
        <f t="shared" si="13"/>
        <v>0</v>
      </c>
      <c r="Y24">
        <f t="shared" si="8"/>
        <v>0.12413308649744258</v>
      </c>
      <c r="Z24">
        <f t="shared" si="9"/>
        <v>99.875866913502563</v>
      </c>
      <c r="AA24">
        <f t="shared" si="14"/>
        <v>0</v>
      </c>
      <c r="AC24">
        <f t="shared" si="10"/>
        <v>1.0328344167894665</v>
      </c>
    </row>
    <row r="25" spans="1:29" x14ac:dyDescent="0.2">
      <c r="A25">
        <v>150</v>
      </c>
      <c r="B25">
        <v>0</v>
      </c>
      <c r="C25">
        <v>0</v>
      </c>
      <c r="D25">
        <v>0</v>
      </c>
      <c r="E25" s="13">
        <f t="shared" si="0"/>
        <v>0</v>
      </c>
      <c r="F25" s="25">
        <f t="shared" si="2"/>
        <v>54.056799999999996</v>
      </c>
      <c r="G25" s="13">
        <f t="shared" si="11"/>
        <v>4.9236829148202904E-2</v>
      </c>
      <c r="H25">
        <f t="shared" si="3"/>
        <v>0.19694731659281153</v>
      </c>
      <c r="I25">
        <v>7.84</v>
      </c>
      <c r="J25">
        <v>4.0000000000000002E-4</v>
      </c>
      <c r="K25">
        <v>27.212299999999999</v>
      </c>
      <c r="L25">
        <f t="shared" si="4"/>
        <v>3.3760000000000002E-4</v>
      </c>
      <c r="M25">
        <f t="shared" si="5"/>
        <v>13606.15</v>
      </c>
      <c r="N25" s="22">
        <f t="shared" si="1"/>
        <v>0.3253643059540744</v>
      </c>
      <c r="O25" s="22">
        <f t="shared" si="15"/>
        <v>0.32585218183857628</v>
      </c>
      <c r="P25" s="22">
        <f t="shared" si="6"/>
        <v>13827.720901688739</v>
      </c>
      <c r="Q25" s="22">
        <f t="shared" si="12"/>
        <v>1.1592561150566033E-2</v>
      </c>
      <c r="R25" s="22">
        <f t="shared" si="16"/>
        <v>99.950084746927956</v>
      </c>
      <c r="S25" s="29">
        <f>S26+(R25-R26)*P26/100</f>
        <v>97.878753666191855</v>
      </c>
      <c r="T25" s="32"/>
      <c r="U25" s="22"/>
      <c r="V25" s="23">
        <f t="shared" si="17"/>
        <v>99.950084746927956</v>
      </c>
      <c r="W25">
        <f t="shared" si="7"/>
        <v>4.9915253072043697E-2</v>
      </c>
      <c r="X25" s="22">
        <f t="shared" si="13"/>
        <v>1.117297214819109E-4</v>
      </c>
      <c r="Y25">
        <f t="shared" si="8"/>
        <v>0.16551078199659011</v>
      </c>
      <c r="Z25">
        <f t="shared" si="9"/>
        <v>99.834489218003412</v>
      </c>
      <c r="AA25">
        <f t="shared" si="14"/>
        <v>4.1377695499150491E-2</v>
      </c>
      <c r="AC25">
        <f t="shared" si="10"/>
        <v>1.0450111750293778</v>
      </c>
    </row>
    <row r="26" spans="1:29" x14ac:dyDescent="0.2">
      <c r="A26">
        <v>200</v>
      </c>
      <c r="B26">
        <v>0</v>
      </c>
      <c r="C26">
        <v>0</v>
      </c>
      <c r="D26">
        <v>0</v>
      </c>
      <c r="E26" s="13">
        <f t="shared" si="0"/>
        <v>0</v>
      </c>
      <c r="F26" s="25">
        <f t="shared" si="2"/>
        <v>56.470049999999993</v>
      </c>
      <c r="G26" s="13">
        <f t="shared" si="11"/>
        <v>0</v>
      </c>
      <c r="H26">
        <f t="shared" si="3"/>
        <v>0.19694731659281153</v>
      </c>
      <c r="I26">
        <v>8.19</v>
      </c>
      <c r="J26">
        <v>4.0000000000000002E-4</v>
      </c>
      <c r="K26">
        <v>26.040199999999999</v>
      </c>
      <c r="L26">
        <f t="shared" si="4"/>
        <v>3.3760000000000002E-4</v>
      </c>
      <c r="M26">
        <f t="shared" si="5"/>
        <v>13020.099999999999</v>
      </c>
      <c r="N26" s="22">
        <f t="shared" si="1"/>
        <v>0.3253643059540744</v>
      </c>
      <c r="O26" s="22">
        <f t="shared" si="15"/>
        <v>0.32585218183857628</v>
      </c>
      <c r="P26" s="22">
        <f t="shared" si="6"/>
        <v>13309.89983489732</v>
      </c>
      <c r="Q26" s="22">
        <f t="shared" si="12"/>
        <v>0</v>
      </c>
      <c r="R26" s="22">
        <f t="shared" si="16"/>
        <v>99.950084746927956</v>
      </c>
      <c r="S26" s="29">
        <f>S27+(R26-R27)*P27/100</f>
        <v>97.878753666191855</v>
      </c>
      <c r="T26" s="22"/>
      <c r="U26" s="22"/>
      <c r="V26" s="23">
        <f t="shared" si="17"/>
        <v>99.950084746927956</v>
      </c>
      <c r="W26">
        <f t="shared" si="7"/>
        <v>4.9915253072043697E-2</v>
      </c>
      <c r="X26" s="22">
        <f t="shared" si="13"/>
        <v>0</v>
      </c>
      <c r="Y26">
        <f t="shared" si="8"/>
        <v>0.16551078199659011</v>
      </c>
      <c r="Z26">
        <f t="shared" si="9"/>
        <v>99.834489218003412</v>
      </c>
      <c r="AA26">
        <f t="shared" si="14"/>
        <v>0</v>
      </c>
      <c r="AC26">
        <f t="shared" si="10"/>
        <v>1.0426464758899863</v>
      </c>
    </row>
    <row r="27" spans="1:29" x14ac:dyDescent="0.2">
      <c r="A27">
        <v>300</v>
      </c>
      <c r="B27">
        <v>0</v>
      </c>
      <c r="C27">
        <v>0</v>
      </c>
      <c r="D27">
        <v>0</v>
      </c>
      <c r="E27" s="13">
        <f t="shared" si="0"/>
        <v>0</v>
      </c>
      <c r="F27" s="25">
        <f t="shared" si="2"/>
        <v>58.883299999999991</v>
      </c>
      <c r="G27" s="13">
        <f t="shared" si="11"/>
        <v>0</v>
      </c>
      <c r="H27">
        <f t="shared" si="3"/>
        <v>0.19694731659281153</v>
      </c>
      <c r="I27">
        <v>8.5399999999999991</v>
      </c>
      <c r="J27">
        <v>4.0000000000000002E-4</v>
      </c>
      <c r="K27">
        <v>24.975100000000001</v>
      </c>
      <c r="L27">
        <f t="shared" si="4"/>
        <v>3.3760000000000002E-4</v>
      </c>
      <c r="M27">
        <f t="shared" si="5"/>
        <v>12487.550000000001</v>
      </c>
      <c r="N27" s="22">
        <f t="shared" si="1"/>
        <v>0.3253643059540744</v>
      </c>
      <c r="O27" s="22">
        <f t="shared" si="15"/>
        <v>0.32585218183857628</v>
      </c>
      <c r="P27" s="33">
        <f t="shared" si="6"/>
        <v>12751.045045603123</v>
      </c>
      <c r="Q27" s="22">
        <f t="shared" si="12"/>
        <v>0</v>
      </c>
      <c r="R27" s="22">
        <f t="shared" si="16"/>
        <v>99.950084746927956</v>
      </c>
      <c r="S27" s="29">
        <f t="shared" ref="S27:S69" si="18">S28+(R27-R28)*P28/100</f>
        <v>97.878753666191855</v>
      </c>
      <c r="T27" s="22"/>
      <c r="U27" s="22"/>
      <c r="V27" s="23">
        <f t="shared" si="17"/>
        <v>99.950084746927956</v>
      </c>
      <c r="W27">
        <f t="shared" si="7"/>
        <v>4.9915253072043697E-2</v>
      </c>
      <c r="X27" s="22">
        <f t="shared" si="13"/>
        <v>0</v>
      </c>
      <c r="Y27">
        <f t="shared" si="8"/>
        <v>0.16551078199659011</v>
      </c>
      <c r="Z27">
        <f t="shared" si="9"/>
        <v>99.834489218003412</v>
      </c>
      <c r="AA27">
        <f t="shared" si="14"/>
        <v>0</v>
      </c>
      <c r="AC27">
        <f t="shared" si="10"/>
        <v>1.063209069275403</v>
      </c>
    </row>
    <row r="28" spans="1:29" x14ac:dyDescent="0.2">
      <c r="A28">
        <v>400</v>
      </c>
      <c r="B28">
        <v>0</v>
      </c>
      <c r="C28">
        <v>0</v>
      </c>
      <c r="D28">
        <v>0</v>
      </c>
      <c r="E28" s="13">
        <f t="shared" si="0"/>
        <v>0</v>
      </c>
      <c r="F28" s="25">
        <f t="shared" si="2"/>
        <v>62.606599999999993</v>
      </c>
      <c r="G28" s="13">
        <f t="shared" si="11"/>
        <v>0</v>
      </c>
      <c r="H28">
        <f t="shared" si="3"/>
        <v>0.19694731659281153</v>
      </c>
      <c r="I28">
        <v>9.08</v>
      </c>
      <c r="J28">
        <v>4.0000000000000002E-4</v>
      </c>
      <c r="K28">
        <v>23.490300000000001</v>
      </c>
      <c r="L28">
        <f t="shared" si="4"/>
        <v>3.3760000000000002E-4</v>
      </c>
      <c r="M28">
        <f t="shared" si="5"/>
        <v>11745.150000000001</v>
      </c>
      <c r="N28" s="22">
        <f t="shared" si="1"/>
        <v>0.3253643059540744</v>
      </c>
      <c r="O28" s="22">
        <f t="shared" si="15"/>
        <v>0.32585218183857628</v>
      </c>
      <c r="P28" s="22">
        <f t="shared" si="6"/>
        <v>12110.662569921593</v>
      </c>
      <c r="Q28" s="22">
        <f t="shared" si="12"/>
        <v>0</v>
      </c>
      <c r="R28" s="22">
        <f t="shared" si="16"/>
        <v>99.950084746927956</v>
      </c>
      <c r="S28" s="32">
        <f t="shared" si="18"/>
        <v>97.878753666191855</v>
      </c>
      <c r="T28" s="22"/>
      <c r="U28" s="22"/>
      <c r="V28" s="23">
        <f t="shared" si="17"/>
        <v>99.950084746927956</v>
      </c>
      <c r="W28">
        <f t="shared" si="7"/>
        <v>4.9915253072043697E-2</v>
      </c>
      <c r="X28" s="22">
        <f t="shared" si="13"/>
        <v>0</v>
      </c>
      <c r="Y28">
        <f t="shared" si="8"/>
        <v>0.16551078199659011</v>
      </c>
      <c r="Z28">
        <f t="shared" si="9"/>
        <v>99.834489218003412</v>
      </c>
      <c r="AA28">
        <f t="shared" si="14"/>
        <v>0</v>
      </c>
      <c r="AC28">
        <f t="shared" si="10"/>
        <v>1.0583742965662974</v>
      </c>
    </row>
    <row r="29" spans="1:29" ht="18" x14ac:dyDescent="0.25">
      <c r="A29">
        <v>550</v>
      </c>
      <c r="B29">
        <v>0</v>
      </c>
      <c r="C29">
        <v>0</v>
      </c>
      <c r="D29">
        <v>0</v>
      </c>
      <c r="E29" s="13">
        <f t="shared" si="0"/>
        <v>0</v>
      </c>
      <c r="F29" s="25">
        <f t="shared" si="2"/>
        <v>66.260949999999994</v>
      </c>
      <c r="G29" s="13">
        <f t="shared" si="11"/>
        <v>4.9236829148202904E-2</v>
      </c>
      <c r="H29">
        <f t="shared" si="3"/>
        <v>0.24618414574101444</v>
      </c>
      <c r="I29">
        <v>9.61</v>
      </c>
      <c r="J29">
        <v>5.0000000000000001E-4</v>
      </c>
      <c r="K29">
        <v>22.194700000000001</v>
      </c>
      <c r="L29">
        <f t="shared" si="4"/>
        <v>4.2200000000000001E-4</v>
      </c>
      <c r="M29">
        <f t="shared" si="5"/>
        <v>11097.35</v>
      </c>
      <c r="N29" s="22">
        <f t="shared" si="1"/>
        <v>0.32520165419072888</v>
      </c>
      <c r="O29" s="22">
        <f t="shared" si="15"/>
        <v>0.32568945066969607</v>
      </c>
      <c r="P29" s="34">
        <f t="shared" si="6"/>
        <v>11416.656268474591</v>
      </c>
      <c r="Q29" s="22">
        <f t="shared" si="12"/>
        <v>6.6013185478060342E-3</v>
      </c>
      <c r="R29" s="22">
        <f t="shared" si="16"/>
        <v>99.900169493855927</v>
      </c>
      <c r="S29" s="32">
        <f t="shared" si="18"/>
        <v>92.180100797419044</v>
      </c>
      <c r="T29" s="30" t="s">
        <v>36</v>
      </c>
      <c r="U29" s="22"/>
      <c r="V29" s="23">
        <f t="shared" si="17"/>
        <v>99.900169493855927</v>
      </c>
      <c r="W29">
        <f t="shared" si="7"/>
        <v>9.9830506144073183E-2</v>
      </c>
      <c r="X29" s="22">
        <f t="shared" si="13"/>
        <v>7.705349347333962E-5</v>
      </c>
      <c r="Y29">
        <f t="shared" si="8"/>
        <v>0.20688847749573766</v>
      </c>
      <c r="Z29">
        <f t="shared" si="9"/>
        <v>99.793111522504262</v>
      </c>
      <c r="AA29">
        <f t="shared" si="14"/>
        <v>4.1377695499150491E-2</v>
      </c>
      <c r="AC29">
        <f t="shared" si="10"/>
        <v>1.0864257358376044</v>
      </c>
    </row>
    <row r="30" spans="1:29" ht="15" x14ac:dyDescent="0.2">
      <c r="A30">
        <v>700</v>
      </c>
      <c r="B30">
        <v>0</v>
      </c>
      <c r="C30">
        <v>0</v>
      </c>
      <c r="D30">
        <v>0</v>
      </c>
      <c r="E30" s="13">
        <f t="shared" si="0"/>
        <v>0</v>
      </c>
      <c r="F30" s="25">
        <f t="shared" si="2"/>
        <v>71.983799999999988</v>
      </c>
      <c r="G30" s="13">
        <f t="shared" si="11"/>
        <v>0</v>
      </c>
      <c r="H30">
        <f t="shared" si="3"/>
        <v>0.24618414574101444</v>
      </c>
      <c r="I30">
        <v>10.44</v>
      </c>
      <c r="J30">
        <v>5.0000000000000001E-4</v>
      </c>
      <c r="K30">
        <v>20.429099999999998</v>
      </c>
      <c r="L30">
        <f t="shared" si="4"/>
        <v>4.2200000000000001E-4</v>
      </c>
      <c r="M30">
        <f t="shared" si="5"/>
        <v>10214.549999999999</v>
      </c>
      <c r="N30" s="22">
        <f t="shared" si="1"/>
        <v>0.32520165419072888</v>
      </c>
      <c r="O30" s="22">
        <f t="shared" si="15"/>
        <v>0.32568945066969607</v>
      </c>
      <c r="P30" s="22">
        <f t="shared" si="6"/>
        <v>10646.804048281343</v>
      </c>
      <c r="Q30" s="22">
        <f t="shared" si="12"/>
        <v>0</v>
      </c>
      <c r="R30" s="22">
        <f t="shared" si="16"/>
        <v>99.900169493855927</v>
      </c>
      <c r="S30" s="32">
        <f t="shared" si="18"/>
        <v>92.180100797419044</v>
      </c>
      <c r="T30" s="35" t="e">
        <f>(T31+T32)/2</f>
        <v>#DIV/0!</v>
      </c>
      <c r="U30" s="22"/>
      <c r="V30" s="23">
        <f t="shared" si="17"/>
        <v>99.900169493855927</v>
      </c>
      <c r="W30">
        <f t="shared" si="7"/>
        <v>9.9830506144073183E-2</v>
      </c>
      <c r="X30" s="22">
        <f t="shared" si="13"/>
        <v>0</v>
      </c>
      <c r="Y30">
        <f t="shared" si="8"/>
        <v>0.20688847749573766</v>
      </c>
      <c r="Z30">
        <f t="shared" si="9"/>
        <v>99.793111522504262</v>
      </c>
      <c r="AA30">
        <f t="shared" si="14"/>
        <v>0</v>
      </c>
      <c r="AB30">
        <f>Z15-Z30</f>
        <v>0.20688847749573824</v>
      </c>
      <c r="AC30">
        <f t="shared" si="10"/>
        <v>1.0869491191759466</v>
      </c>
    </row>
    <row r="31" spans="1:29" x14ac:dyDescent="0.2">
      <c r="A31">
        <v>900</v>
      </c>
      <c r="B31">
        <v>0</v>
      </c>
      <c r="C31">
        <v>0</v>
      </c>
      <c r="D31">
        <v>0</v>
      </c>
      <c r="E31" s="13">
        <f t="shared" si="0"/>
        <v>0</v>
      </c>
      <c r="F31" s="25">
        <f t="shared" si="2"/>
        <v>78.25824999999999</v>
      </c>
      <c r="G31" s="13">
        <f t="shared" si="11"/>
        <v>0</v>
      </c>
      <c r="H31">
        <f t="shared" si="3"/>
        <v>0.24618414574101444</v>
      </c>
      <c r="I31">
        <v>11.35</v>
      </c>
      <c r="J31">
        <v>5.0000000000000001E-4</v>
      </c>
      <c r="K31">
        <v>18.794899999999998</v>
      </c>
      <c r="L31">
        <f t="shared" si="4"/>
        <v>4.2200000000000001E-4</v>
      </c>
      <c r="M31">
        <f t="shared" si="5"/>
        <v>9397.4499999999989</v>
      </c>
      <c r="N31" s="22">
        <f t="shared" si="1"/>
        <v>0.32520165419072888</v>
      </c>
      <c r="O31" s="22">
        <f t="shared" si="15"/>
        <v>0.32568945066969607</v>
      </c>
      <c r="P31" s="34">
        <f t="shared" si="6"/>
        <v>9797.4855395402319</v>
      </c>
      <c r="Q31" s="22">
        <f t="shared" si="12"/>
        <v>0</v>
      </c>
      <c r="R31" s="22">
        <f t="shared" si="16"/>
        <v>99.900169493855927</v>
      </c>
      <c r="S31" s="32">
        <f t="shared" si="18"/>
        <v>92.180100797419044</v>
      </c>
      <c r="T31" s="32">
        <f>EXP(LN(M32)+LN(M31/M32)/(R31-R32)*(90-R32))</f>
        <v>6.2466199798950938E-4</v>
      </c>
      <c r="U31" s="22"/>
      <c r="V31" s="23">
        <f t="shared" si="17"/>
        <v>99.900169493855927</v>
      </c>
      <c r="W31">
        <f t="shared" si="7"/>
        <v>9.9830506144073183E-2</v>
      </c>
      <c r="X31" s="22">
        <f t="shared" si="13"/>
        <v>0</v>
      </c>
      <c r="Y31">
        <f t="shared" si="8"/>
        <v>0.20688847749573766</v>
      </c>
      <c r="Z31">
        <f t="shared" si="9"/>
        <v>99.793111522504262</v>
      </c>
      <c r="AA31">
        <f t="shared" si="14"/>
        <v>0</v>
      </c>
      <c r="AC31">
        <f t="shared" si="10"/>
        <v>1.0868941667678678</v>
      </c>
    </row>
    <row r="32" spans="1:29" x14ac:dyDescent="0.2">
      <c r="A32">
        <v>1100</v>
      </c>
      <c r="B32">
        <v>0</v>
      </c>
      <c r="C32">
        <v>0</v>
      </c>
      <c r="D32">
        <v>0</v>
      </c>
      <c r="E32" s="13">
        <f t="shared" si="0"/>
        <v>0</v>
      </c>
      <c r="F32" s="25">
        <f t="shared" si="2"/>
        <v>85.084299999999999</v>
      </c>
      <c r="G32" s="13">
        <f t="shared" si="11"/>
        <v>4.9236829148202821E-2</v>
      </c>
      <c r="H32">
        <f t="shared" si="3"/>
        <v>0.29542097488921726</v>
      </c>
      <c r="I32">
        <v>12.34</v>
      </c>
      <c r="J32">
        <v>5.9999999999999995E-4</v>
      </c>
      <c r="K32">
        <v>17.292300000000001</v>
      </c>
      <c r="L32">
        <f t="shared" si="4"/>
        <v>5.0639999999999995E-4</v>
      </c>
      <c r="M32">
        <f t="shared" si="5"/>
        <v>8646.15</v>
      </c>
      <c r="N32" s="22">
        <f t="shared" si="1"/>
        <v>0.32503900242738332</v>
      </c>
      <c r="O32" s="22">
        <f t="shared" si="15"/>
        <v>0.3255267195008158</v>
      </c>
      <c r="P32" s="22">
        <f t="shared" si="6"/>
        <v>9013.9759439162044</v>
      </c>
      <c r="Q32" s="22">
        <f t="shared" si="12"/>
        <v>4.4947247330747201E-3</v>
      </c>
      <c r="R32" s="22">
        <f t="shared" si="16"/>
        <v>99.850254240783883</v>
      </c>
      <c r="S32" s="32">
        <f t="shared" si="18"/>
        <v>87.680751893160135</v>
      </c>
      <c r="T32" s="32" t="e">
        <f>EXP(LN(M33)+LN(M32/M33)/(R32-R33)*(90-R33))</f>
        <v>#DIV/0!</v>
      </c>
      <c r="U32" s="22"/>
      <c r="V32" s="23">
        <f t="shared" si="17"/>
        <v>99.850254240783883</v>
      </c>
      <c r="W32">
        <f t="shared" si="7"/>
        <v>0.14974575921611688</v>
      </c>
      <c r="X32" s="22">
        <f t="shared" si="13"/>
        <v>6.643851067755057E-5</v>
      </c>
      <c r="Y32">
        <f t="shared" si="8"/>
        <v>0.24826617299488515</v>
      </c>
      <c r="Z32">
        <f t="shared" si="9"/>
        <v>99.751733827005111</v>
      </c>
      <c r="AA32">
        <f t="shared" si="14"/>
        <v>4.1377695499150491E-2</v>
      </c>
      <c r="AC32">
        <f t="shared" si="10"/>
        <v>1.0867321929085858</v>
      </c>
    </row>
    <row r="33" spans="1:29" x14ac:dyDescent="0.2">
      <c r="A33">
        <v>1300</v>
      </c>
      <c r="B33">
        <v>0</v>
      </c>
      <c r="C33">
        <v>0</v>
      </c>
      <c r="D33">
        <v>0</v>
      </c>
      <c r="E33" s="13">
        <f t="shared" si="0"/>
        <v>0</v>
      </c>
      <c r="F33" s="25">
        <f t="shared" si="2"/>
        <v>92.461950000000002</v>
      </c>
      <c r="G33" s="13">
        <f t="shared" si="11"/>
        <v>0</v>
      </c>
      <c r="H33">
        <f t="shared" si="3"/>
        <v>0.29542097488921726</v>
      </c>
      <c r="I33">
        <v>13.41</v>
      </c>
      <c r="J33">
        <v>5.9999999999999995E-4</v>
      </c>
      <c r="K33">
        <v>15.9122</v>
      </c>
      <c r="L33">
        <f t="shared" si="4"/>
        <v>5.0639999999999995E-4</v>
      </c>
      <c r="M33">
        <f t="shared" si="5"/>
        <v>7956.1</v>
      </c>
      <c r="N33" s="22">
        <f t="shared" si="1"/>
        <v>0.32503900242738332</v>
      </c>
      <c r="O33" s="22">
        <f t="shared" si="15"/>
        <v>0.3255267195008158</v>
      </c>
      <c r="P33" s="22">
        <f t="shared" si="6"/>
        <v>8293.9516525598356</v>
      </c>
      <c r="Q33" s="22">
        <f t="shared" si="12"/>
        <v>0</v>
      </c>
      <c r="R33" s="22">
        <f t="shared" si="16"/>
        <v>99.850254240783883</v>
      </c>
      <c r="S33" s="32">
        <f t="shared" si="18"/>
        <v>87.680751893160135</v>
      </c>
      <c r="T33" s="22"/>
      <c r="U33" s="22"/>
      <c r="V33" s="23">
        <f t="shared" si="17"/>
        <v>99.850254240783883</v>
      </c>
      <c r="W33">
        <f t="shared" si="7"/>
        <v>0.14974575921611688</v>
      </c>
      <c r="X33" s="22">
        <f t="shared" si="13"/>
        <v>0</v>
      </c>
      <c r="Y33">
        <f t="shared" si="8"/>
        <v>0.24826617299488515</v>
      </c>
      <c r="Z33">
        <f t="shared" si="9"/>
        <v>99.751733827005111</v>
      </c>
      <c r="AA33">
        <f t="shared" si="14"/>
        <v>0</v>
      </c>
      <c r="AC33">
        <f t="shared" si="10"/>
        <v>1.0871291052067036</v>
      </c>
    </row>
    <row r="34" spans="1:29" x14ac:dyDescent="0.2">
      <c r="A34">
        <v>1500</v>
      </c>
      <c r="B34">
        <v>0</v>
      </c>
      <c r="C34">
        <v>0</v>
      </c>
      <c r="D34">
        <v>0</v>
      </c>
      <c r="E34" s="13">
        <f t="shared" si="0"/>
        <v>0</v>
      </c>
      <c r="F34" s="25">
        <f t="shared" si="2"/>
        <v>100.46015</v>
      </c>
      <c r="G34" s="13">
        <f>+H34-H33</f>
        <v>4.9236829148202932E-2</v>
      </c>
      <c r="H34">
        <f t="shared" si="3"/>
        <v>0.34465780403742019</v>
      </c>
      <c r="I34">
        <v>14.57</v>
      </c>
      <c r="J34">
        <v>6.9999999999999999E-4</v>
      </c>
      <c r="K34">
        <v>14.636900000000001</v>
      </c>
      <c r="L34">
        <f t="shared" si="4"/>
        <v>5.9079999999999994E-4</v>
      </c>
      <c r="M34">
        <f t="shared" si="5"/>
        <v>7318.4500000000007</v>
      </c>
      <c r="N34" s="22">
        <f t="shared" si="1"/>
        <v>0.32487635066403781</v>
      </c>
      <c r="O34" s="22">
        <f t="shared" si="15"/>
        <v>0.32536398833193558</v>
      </c>
      <c r="P34" s="22">
        <f t="shared" si="6"/>
        <v>7630.6172781105925</v>
      </c>
      <c r="Q34" s="22">
        <f t="shared" si="12"/>
        <v>4.4830961559850901E-3</v>
      </c>
      <c r="R34" s="22">
        <f t="shared" si="16"/>
        <v>99.800338987711868</v>
      </c>
      <c r="S34" s="32">
        <f t="shared" si="18"/>
        <v>83.871909967834313</v>
      </c>
      <c r="T34" s="22"/>
      <c r="U34" s="22"/>
      <c r="V34" s="23">
        <f t="shared" si="17"/>
        <v>99.800338987711868</v>
      </c>
      <c r="W34">
        <f t="shared" si="7"/>
        <v>0.19966101228813216</v>
      </c>
      <c r="X34" s="22">
        <f t="shared" si="13"/>
        <v>7.8280017363781544E-5</v>
      </c>
      <c r="Y34">
        <f t="shared" si="8"/>
        <v>0.28964386849403267</v>
      </c>
      <c r="Z34">
        <f t="shared" si="9"/>
        <v>99.710356131505961</v>
      </c>
      <c r="AA34">
        <f t="shared" si="14"/>
        <v>4.1377695499150491E-2</v>
      </c>
      <c r="AC34">
        <f t="shared" si="10"/>
        <v>1.0866618162380473</v>
      </c>
    </row>
    <row r="35" spans="1:29" x14ac:dyDescent="0.2">
      <c r="A35">
        <v>1800</v>
      </c>
      <c r="B35">
        <v>0</v>
      </c>
      <c r="C35">
        <v>0</v>
      </c>
      <c r="D35">
        <v>0</v>
      </c>
      <c r="E35" s="13">
        <f t="shared" si="0"/>
        <v>0</v>
      </c>
      <c r="F35" s="25">
        <f t="shared" si="2"/>
        <v>109.21679999999999</v>
      </c>
      <c r="G35" s="13">
        <f t="shared" si="11"/>
        <v>0</v>
      </c>
      <c r="H35">
        <f t="shared" si="3"/>
        <v>0.34465780403742019</v>
      </c>
      <c r="I35">
        <v>15.84</v>
      </c>
      <c r="J35">
        <v>6.9999999999999999E-4</v>
      </c>
      <c r="K35">
        <v>13.4696</v>
      </c>
      <c r="L35">
        <f t="shared" si="4"/>
        <v>5.9079999999999994E-4</v>
      </c>
      <c r="M35">
        <f t="shared" si="5"/>
        <v>6734.8</v>
      </c>
      <c r="N35" s="22">
        <f t="shared" si="1"/>
        <v>0.32487635066403781</v>
      </c>
      <c r="O35" s="22">
        <f t="shared" si="15"/>
        <v>0.32536398833193558</v>
      </c>
      <c r="P35" s="22">
        <f t="shared" si="6"/>
        <v>7020.5624461292236</v>
      </c>
      <c r="Q35" s="22">
        <f t="shared" si="12"/>
        <v>0</v>
      </c>
      <c r="R35" s="22">
        <f t="shared" si="16"/>
        <v>99.800338987711868</v>
      </c>
      <c r="S35" s="32">
        <f t="shared" si="18"/>
        <v>83.871909967834313</v>
      </c>
      <c r="T35" s="22"/>
      <c r="U35" s="22"/>
      <c r="V35" s="23">
        <f t="shared" si="17"/>
        <v>99.800338987711868</v>
      </c>
      <c r="W35">
        <f t="shared" si="7"/>
        <v>0.19966101228813216</v>
      </c>
      <c r="X35" s="22">
        <f t="shared" si="13"/>
        <v>0</v>
      </c>
      <c r="Y35">
        <f t="shared" si="8"/>
        <v>0.28964386849403267</v>
      </c>
      <c r="Z35">
        <f t="shared" si="9"/>
        <v>99.710356131505961</v>
      </c>
      <c r="AA35">
        <f t="shared" si="14"/>
        <v>0</v>
      </c>
      <c r="AC35">
        <f t="shared" si="10"/>
        <v>1.0870031876689668</v>
      </c>
    </row>
    <row r="36" spans="1:29" x14ac:dyDescent="0.2">
      <c r="A36">
        <v>2100</v>
      </c>
      <c r="B36">
        <v>0</v>
      </c>
      <c r="C36">
        <v>0</v>
      </c>
      <c r="D36">
        <v>0</v>
      </c>
      <c r="E36" s="13">
        <f t="shared" si="0"/>
        <v>0</v>
      </c>
      <c r="F36" s="25">
        <f t="shared" si="2"/>
        <v>118.73189999999998</v>
      </c>
      <c r="G36" s="13">
        <f t="shared" si="11"/>
        <v>4.9236829148202876E-2</v>
      </c>
      <c r="H36">
        <f t="shared" si="3"/>
        <v>0.39389463318562307</v>
      </c>
      <c r="I36">
        <v>17.22</v>
      </c>
      <c r="J36">
        <v>8.0000000000000004E-4</v>
      </c>
      <c r="K36">
        <v>12.391500000000001</v>
      </c>
      <c r="L36">
        <f t="shared" si="4"/>
        <v>6.7520000000000004E-4</v>
      </c>
      <c r="M36">
        <f t="shared" si="5"/>
        <v>6195.75</v>
      </c>
      <c r="N36" s="22">
        <f t="shared" si="1"/>
        <v>0.32471369890069224</v>
      </c>
      <c r="O36" s="22">
        <f t="shared" si="15"/>
        <v>0.32520125716305531</v>
      </c>
      <c r="P36" s="22">
        <f t="shared" si="6"/>
        <v>6459.6545650676971</v>
      </c>
      <c r="Q36" s="22">
        <f t="shared" si="12"/>
        <v>4.4893207994643426E-3</v>
      </c>
      <c r="R36" s="22">
        <f t="shared" si="16"/>
        <v>99.750423734639824</v>
      </c>
      <c r="S36" s="32">
        <f t="shared" si="18"/>
        <v>80.647557044100949</v>
      </c>
      <c r="T36" s="22"/>
      <c r="U36" s="22"/>
      <c r="V36" s="23">
        <f t="shared" si="17"/>
        <v>99.750423734639824</v>
      </c>
      <c r="W36">
        <f t="shared" si="7"/>
        <v>0.24957626536017585</v>
      </c>
      <c r="X36" s="22">
        <f t="shared" si="13"/>
        <v>9.2598558708920651E-5</v>
      </c>
      <c r="Y36">
        <f t="shared" si="8"/>
        <v>0.33102156399318022</v>
      </c>
      <c r="Z36">
        <f t="shared" si="9"/>
        <v>99.668978436006824</v>
      </c>
      <c r="AA36">
        <f t="shared" si="14"/>
        <v>4.137769549913628E-2</v>
      </c>
      <c r="AC36">
        <f t="shared" si="10"/>
        <v>1.0868020838814925</v>
      </c>
    </row>
    <row r="37" spans="1:29" x14ac:dyDescent="0.2">
      <c r="A37">
        <v>2500</v>
      </c>
      <c r="B37">
        <v>0</v>
      </c>
      <c r="C37">
        <v>0</v>
      </c>
      <c r="D37">
        <v>0</v>
      </c>
      <c r="E37" s="13">
        <f t="shared" si="0"/>
        <v>0</v>
      </c>
      <c r="F37" s="25">
        <f t="shared" si="2"/>
        <v>129.00545</v>
      </c>
      <c r="G37" s="13">
        <f t="shared" si="11"/>
        <v>4.9236829148202821E-2</v>
      </c>
      <c r="H37">
        <f t="shared" si="3"/>
        <v>0.44313146233382589</v>
      </c>
      <c r="I37">
        <v>18.71</v>
      </c>
      <c r="J37">
        <v>8.9999999999999998E-4</v>
      </c>
      <c r="K37">
        <v>11.4018</v>
      </c>
      <c r="L37">
        <f t="shared" si="4"/>
        <v>7.5959999999999992E-4</v>
      </c>
      <c r="M37">
        <f t="shared" si="5"/>
        <v>5700.9</v>
      </c>
      <c r="N37" s="22">
        <f t="shared" si="1"/>
        <v>0.32455104713734673</v>
      </c>
      <c r="O37" s="22">
        <f t="shared" si="15"/>
        <v>0.32503852599417504</v>
      </c>
      <c r="P37" s="22">
        <f t="shared" si="6"/>
        <v>5943.1768588020286</v>
      </c>
      <c r="Q37" s="22">
        <f t="shared" si="12"/>
        <v>4.4992996542617993E-3</v>
      </c>
      <c r="R37" s="22">
        <f t="shared" si="16"/>
        <v>99.70050848156778</v>
      </c>
      <c r="S37" s="32">
        <f t="shared" si="18"/>
        <v>77.681005274510781</v>
      </c>
      <c r="T37" s="22"/>
      <c r="U37" s="22"/>
      <c r="V37" s="23">
        <f t="shared" si="17"/>
        <v>99.70050848156778</v>
      </c>
      <c r="W37">
        <f t="shared" si="7"/>
        <v>0.29949151843221955</v>
      </c>
      <c r="X37" s="22">
        <f t="shared" si="13"/>
        <v>1.0086946159855242E-4</v>
      </c>
      <c r="Y37">
        <f t="shared" si="8"/>
        <v>0.37239925949232772</v>
      </c>
      <c r="Z37">
        <f t="shared" si="9"/>
        <v>99.627600740507674</v>
      </c>
      <c r="AA37">
        <f t="shared" si="14"/>
        <v>4.1377695499150491E-2</v>
      </c>
      <c r="AC37">
        <f t="shared" si="10"/>
        <v>1.0867447601437328</v>
      </c>
    </row>
    <row r="38" spans="1:29" x14ac:dyDescent="0.2">
      <c r="A38">
        <v>2900</v>
      </c>
      <c r="B38">
        <v>0</v>
      </c>
      <c r="C38">
        <v>0</v>
      </c>
      <c r="D38">
        <v>0</v>
      </c>
      <c r="E38" s="13">
        <f t="shared" si="0"/>
        <v>0</v>
      </c>
      <c r="F38" s="25">
        <f t="shared" si="2"/>
        <v>140.17534999999998</v>
      </c>
      <c r="G38" s="13">
        <f t="shared" si="11"/>
        <v>0</v>
      </c>
      <c r="H38">
        <f t="shared" si="3"/>
        <v>0.44313146233382589</v>
      </c>
      <c r="I38">
        <v>20.329999999999998</v>
      </c>
      <c r="J38">
        <v>8.9999999999999998E-4</v>
      </c>
      <c r="K38">
        <v>10.4917</v>
      </c>
      <c r="L38">
        <f t="shared" si="4"/>
        <v>7.5959999999999992E-4</v>
      </c>
      <c r="M38">
        <f t="shared" si="5"/>
        <v>5245.8499999999995</v>
      </c>
      <c r="N38" s="22">
        <f t="shared" si="1"/>
        <v>0.32455104713734673</v>
      </c>
      <c r="O38" s="22">
        <f t="shared" si="15"/>
        <v>0.32503852599417504</v>
      </c>
      <c r="P38" s="22">
        <f t="shared" si="6"/>
        <v>5468.6439146281973</v>
      </c>
      <c r="Q38" s="22">
        <f t="shared" si="12"/>
        <v>0</v>
      </c>
      <c r="R38" s="22">
        <f t="shared" si="16"/>
        <v>99.70050848156778</v>
      </c>
      <c r="S38" s="32">
        <f t="shared" si="18"/>
        <v>77.681005274510781</v>
      </c>
      <c r="T38" s="22"/>
      <c r="U38" s="22"/>
      <c r="V38" s="23">
        <f t="shared" si="17"/>
        <v>99.70050848156778</v>
      </c>
      <c r="W38">
        <f t="shared" si="7"/>
        <v>0.29949151843221955</v>
      </c>
      <c r="X38" s="22">
        <f t="shared" si="13"/>
        <v>0</v>
      </c>
      <c r="Y38">
        <f t="shared" si="8"/>
        <v>0.37239925949232772</v>
      </c>
      <c r="Z38">
        <f t="shared" si="9"/>
        <v>99.627600740507674</v>
      </c>
      <c r="AA38">
        <f t="shared" si="14"/>
        <v>0</v>
      </c>
      <c r="AC38">
        <f t="shared" si="10"/>
        <v>1.0869412069412068</v>
      </c>
    </row>
    <row r="39" spans="1:29" x14ac:dyDescent="0.2">
      <c r="A39">
        <v>3400</v>
      </c>
      <c r="B39">
        <v>0</v>
      </c>
      <c r="C39">
        <v>0</v>
      </c>
      <c r="D39">
        <v>0</v>
      </c>
      <c r="E39" s="13">
        <f t="shared" si="0"/>
        <v>0</v>
      </c>
      <c r="F39" s="25">
        <f t="shared" si="2"/>
        <v>152.37950000000001</v>
      </c>
      <c r="G39" s="13">
        <f t="shared" si="11"/>
        <v>4.9236829148202987E-2</v>
      </c>
      <c r="H39">
        <f t="shared" si="3"/>
        <v>0.49236829148202887</v>
      </c>
      <c r="I39">
        <v>22.1</v>
      </c>
      <c r="J39">
        <v>1E-3</v>
      </c>
      <c r="K39">
        <v>9.6524999999999999</v>
      </c>
      <c r="L39">
        <f t="shared" si="4"/>
        <v>8.4400000000000002E-4</v>
      </c>
      <c r="M39">
        <f t="shared" si="5"/>
        <v>4826.25</v>
      </c>
      <c r="N39" s="22">
        <f t="shared" si="1"/>
        <v>0.32438839537400116</v>
      </c>
      <c r="O39" s="22">
        <f t="shared" si="15"/>
        <v>0.32487579482529483</v>
      </c>
      <c r="P39" s="34">
        <f t="shared" si="6"/>
        <v>5031.6780066395322</v>
      </c>
      <c r="Q39" s="22">
        <f t="shared" si="12"/>
        <v>4.4923913906416884E-3</v>
      </c>
      <c r="R39" s="22">
        <f t="shared" si="16"/>
        <v>99.650593228495751</v>
      </c>
      <c r="S39" s="32">
        <f t="shared" si="18"/>
        <v>75.169430463727011</v>
      </c>
      <c r="T39" s="22"/>
      <c r="U39" s="22"/>
      <c r="V39" s="23">
        <f t="shared" si="17"/>
        <v>99.650593228495751</v>
      </c>
      <c r="W39">
        <f t="shared" si="7"/>
        <v>0.34940677150424904</v>
      </c>
      <c r="X39" s="22">
        <f t="shared" si="13"/>
        <v>1.189591350620342E-4</v>
      </c>
      <c r="Y39">
        <f t="shared" si="8"/>
        <v>0.41377695499147532</v>
      </c>
      <c r="Z39">
        <f t="shared" si="9"/>
        <v>99.586223045008524</v>
      </c>
      <c r="AA39">
        <f t="shared" si="14"/>
        <v>4.1377695499150491E-2</v>
      </c>
      <c r="AB39">
        <f>Z30-Z39</f>
        <v>0.20688847749573824</v>
      </c>
      <c r="AC39">
        <f t="shared" si="10"/>
        <v>1.0867974238875877</v>
      </c>
    </row>
    <row r="40" spans="1:29" x14ac:dyDescent="0.2">
      <c r="A40">
        <v>3900</v>
      </c>
      <c r="B40">
        <v>0</v>
      </c>
      <c r="C40">
        <v>0</v>
      </c>
      <c r="D40">
        <v>0</v>
      </c>
      <c r="E40" s="13">
        <f t="shared" si="0"/>
        <v>0</v>
      </c>
      <c r="F40" s="25">
        <f t="shared" si="2"/>
        <v>165.61789999999999</v>
      </c>
      <c r="G40" s="13">
        <f t="shared" si="11"/>
        <v>0</v>
      </c>
      <c r="H40">
        <f t="shared" si="3"/>
        <v>0.49236829148202887</v>
      </c>
      <c r="I40">
        <v>24.02</v>
      </c>
      <c r="J40">
        <v>1E-3</v>
      </c>
      <c r="K40">
        <v>8.8816000000000006</v>
      </c>
      <c r="L40">
        <f t="shared" si="4"/>
        <v>8.4400000000000002E-4</v>
      </c>
      <c r="M40">
        <f t="shared" si="5"/>
        <v>4440.8</v>
      </c>
      <c r="N40" s="22">
        <f t="shared" si="1"/>
        <v>0.32438839537400116</v>
      </c>
      <c r="O40" s="22">
        <f t="shared" si="15"/>
        <v>0.32487579482529483</v>
      </c>
      <c r="P40" s="22">
        <f t="shared" si="6"/>
        <v>4629.515201400679</v>
      </c>
      <c r="Q40" s="22">
        <f t="shared" si="12"/>
        <v>0</v>
      </c>
      <c r="R40" s="22">
        <f t="shared" si="16"/>
        <v>99.650593228495751</v>
      </c>
      <c r="S40" s="32">
        <f t="shared" si="18"/>
        <v>75.169430463727011</v>
      </c>
      <c r="U40" s="22"/>
      <c r="V40" s="23">
        <f t="shared" si="17"/>
        <v>99.650593228495751</v>
      </c>
      <c r="W40">
        <f t="shared" si="7"/>
        <v>0.34940677150424904</v>
      </c>
      <c r="X40" s="22">
        <f t="shared" si="13"/>
        <v>0</v>
      </c>
      <c r="Y40">
        <f t="shared" si="8"/>
        <v>0.41377695499147532</v>
      </c>
      <c r="Z40">
        <f t="shared" si="9"/>
        <v>99.586223045008524</v>
      </c>
      <c r="AA40">
        <f t="shared" si="14"/>
        <v>0</v>
      </c>
      <c r="AC40">
        <f t="shared" si="10"/>
        <v>1.0868330885952031</v>
      </c>
    </row>
    <row r="41" spans="1:29" ht="15" x14ac:dyDescent="0.2">
      <c r="A41">
        <v>4500</v>
      </c>
      <c r="B41">
        <v>0</v>
      </c>
      <c r="C41">
        <v>0</v>
      </c>
      <c r="D41">
        <v>0</v>
      </c>
      <c r="E41" s="13">
        <f t="shared" si="0"/>
        <v>0</v>
      </c>
      <c r="F41" s="25">
        <f t="shared" si="2"/>
        <v>179.95949999999999</v>
      </c>
      <c r="G41" s="13">
        <f t="shared" si="11"/>
        <v>4.9236829148202821E-2</v>
      </c>
      <c r="H41">
        <f t="shared" si="3"/>
        <v>0.5416051206302317</v>
      </c>
      <c r="I41">
        <v>26.1</v>
      </c>
      <c r="J41">
        <v>1.1000000000000001E-3</v>
      </c>
      <c r="K41">
        <v>8.1720000000000006</v>
      </c>
      <c r="L41">
        <f t="shared" si="4"/>
        <v>9.2840000000000002E-4</v>
      </c>
      <c r="M41" s="47">
        <f t="shared" si="5"/>
        <v>4086.0000000000005</v>
      </c>
      <c r="N41" s="22">
        <f t="shared" si="1"/>
        <v>0.32422574361065565</v>
      </c>
      <c r="O41" s="22">
        <f t="shared" si="15"/>
        <v>0.32471306365641456</v>
      </c>
      <c r="P41" s="36">
        <f t="shared" si="6"/>
        <v>4259.707595598552</v>
      </c>
      <c r="Q41" s="36">
        <f t="shared" si="12"/>
        <v>4.4977581752231235E-3</v>
      </c>
      <c r="R41" s="22">
        <f t="shared" si="16"/>
        <v>99.600677975423707</v>
      </c>
      <c r="S41" s="32">
        <f t="shared" si="18"/>
        <v>73.043186637254919</v>
      </c>
      <c r="T41" s="35"/>
      <c r="U41" s="22"/>
      <c r="V41" s="23">
        <f t="shared" si="17"/>
        <v>99.600677975423707</v>
      </c>
      <c r="W41">
        <f t="shared" si="7"/>
        <v>0.39932202457629273</v>
      </c>
      <c r="X41" s="22">
        <f t="shared" si="13"/>
        <v>1.4068560617825179E-4</v>
      </c>
      <c r="Y41">
        <f t="shared" si="8"/>
        <v>0.45515465049062281</v>
      </c>
      <c r="Z41">
        <f t="shared" si="9"/>
        <v>99.544845349509373</v>
      </c>
      <c r="AA41">
        <f t="shared" si="14"/>
        <v>4.1377695499150491E-2</v>
      </c>
      <c r="AC41">
        <f t="shared" si="10"/>
        <v>1.1100395278392807</v>
      </c>
    </row>
    <row r="42" spans="1:29" x14ac:dyDescent="0.2">
      <c r="A42">
        <v>5100</v>
      </c>
      <c r="B42">
        <v>0</v>
      </c>
      <c r="C42">
        <v>0</v>
      </c>
      <c r="D42">
        <v>0</v>
      </c>
      <c r="E42" s="13">
        <f t="shared" si="0"/>
        <v>0</v>
      </c>
      <c r="F42" s="25">
        <f t="shared" si="2"/>
        <v>199.81709999999998</v>
      </c>
      <c r="G42" s="13">
        <f t="shared" si="11"/>
        <v>0</v>
      </c>
      <c r="H42">
        <f t="shared" si="3"/>
        <v>0.5416051206302317</v>
      </c>
      <c r="I42">
        <v>28.98</v>
      </c>
      <c r="J42">
        <v>1.1000000000000001E-3</v>
      </c>
      <c r="K42">
        <v>7.3619000000000003</v>
      </c>
      <c r="L42">
        <f t="shared" si="4"/>
        <v>9.2840000000000002E-4</v>
      </c>
      <c r="M42">
        <f t="shared" si="5"/>
        <v>3680.9500000000003</v>
      </c>
      <c r="N42" s="22">
        <f t="shared" si="1"/>
        <v>0.32422574361065565</v>
      </c>
      <c r="O42" s="22">
        <f t="shared" si="15"/>
        <v>0.32471306365641456</v>
      </c>
      <c r="P42" s="22">
        <f t="shared" si="6"/>
        <v>3878.1905187857942</v>
      </c>
      <c r="Q42" s="22">
        <f t="shared" si="12"/>
        <v>0</v>
      </c>
      <c r="R42" s="22">
        <f t="shared" si="16"/>
        <v>99.600677975423707</v>
      </c>
      <c r="S42" s="32">
        <f t="shared" si="18"/>
        <v>73.043186637254919</v>
      </c>
      <c r="T42" s="32"/>
      <c r="U42" s="22"/>
      <c r="V42" s="23">
        <f t="shared" si="17"/>
        <v>99.600677975423707</v>
      </c>
      <c r="W42">
        <f t="shared" si="7"/>
        <v>0.39932202457629273</v>
      </c>
      <c r="X42" s="22">
        <f t="shared" si="13"/>
        <v>0</v>
      </c>
      <c r="Y42">
        <f t="shared" si="8"/>
        <v>0.45515465049062281</v>
      </c>
      <c r="Z42">
        <f t="shared" si="9"/>
        <v>99.544845349509373</v>
      </c>
      <c r="AA42">
        <f t="shared" si="14"/>
        <v>0</v>
      </c>
      <c r="AC42">
        <f t="shared" si="10"/>
        <v>1.0959122305585329</v>
      </c>
    </row>
    <row r="43" spans="1:29" x14ac:dyDescent="0.2">
      <c r="A43">
        <v>5800</v>
      </c>
      <c r="B43">
        <v>0</v>
      </c>
      <c r="C43">
        <v>0</v>
      </c>
      <c r="D43">
        <v>0</v>
      </c>
      <c r="E43" s="13">
        <f t="shared" si="0"/>
        <v>0</v>
      </c>
      <c r="F43" s="25">
        <f t="shared" si="2"/>
        <v>218.98519999999999</v>
      </c>
      <c r="G43" s="13">
        <f t="shared" si="11"/>
        <v>0</v>
      </c>
      <c r="H43">
        <f t="shared" si="3"/>
        <v>0.5416051206302317</v>
      </c>
      <c r="I43">
        <v>31.76</v>
      </c>
      <c r="J43">
        <v>1.1000000000000001E-3</v>
      </c>
      <c r="K43">
        <v>6.7176</v>
      </c>
      <c r="L43">
        <f t="shared" si="4"/>
        <v>9.2840000000000002E-4</v>
      </c>
      <c r="M43">
        <f t="shared" si="5"/>
        <v>3358.8</v>
      </c>
      <c r="N43" s="22">
        <f t="shared" si="1"/>
        <v>0.32422574361065565</v>
      </c>
      <c r="O43" s="22">
        <f t="shared" si="15"/>
        <v>0.32471306365641456</v>
      </c>
      <c r="P43" s="22">
        <f t="shared" si="6"/>
        <v>3516.1875461926115</v>
      </c>
      <c r="Q43" s="22">
        <f t="shared" si="12"/>
        <v>0</v>
      </c>
      <c r="R43" s="22">
        <f t="shared" si="16"/>
        <v>99.600677975423707</v>
      </c>
      <c r="S43" s="32">
        <f t="shared" si="18"/>
        <v>73.043186637254919</v>
      </c>
      <c r="T43" s="32"/>
      <c r="U43" s="22"/>
      <c r="V43" s="23">
        <f t="shared" si="17"/>
        <v>99.600677975423707</v>
      </c>
      <c r="W43">
        <f t="shared" si="7"/>
        <v>0.39932202457629273</v>
      </c>
      <c r="X43" s="22">
        <f t="shared" si="13"/>
        <v>0</v>
      </c>
      <c r="Y43">
        <f t="shared" si="8"/>
        <v>0.45515465049062281</v>
      </c>
      <c r="Z43">
        <f t="shared" si="9"/>
        <v>99.544845349509373</v>
      </c>
      <c r="AA43">
        <f t="shared" si="14"/>
        <v>0</v>
      </c>
      <c r="AC43">
        <f t="shared" si="10"/>
        <v>1.0951596863333279</v>
      </c>
    </row>
    <row r="44" spans="1:29" x14ac:dyDescent="0.2">
      <c r="A44">
        <v>6500</v>
      </c>
      <c r="B44">
        <v>0</v>
      </c>
      <c r="C44">
        <v>0</v>
      </c>
      <c r="D44">
        <v>0</v>
      </c>
      <c r="E44" s="13">
        <f t="shared" si="0"/>
        <v>0</v>
      </c>
      <c r="F44" s="25">
        <f t="shared" si="2"/>
        <v>239.8081</v>
      </c>
      <c r="G44" s="13">
        <f t="shared" si="11"/>
        <v>0</v>
      </c>
      <c r="H44">
        <f t="shared" si="3"/>
        <v>0.5416051206302317</v>
      </c>
      <c r="I44">
        <v>34.78</v>
      </c>
      <c r="J44">
        <v>1.1000000000000001E-3</v>
      </c>
      <c r="K44">
        <v>6.1338999999999997</v>
      </c>
      <c r="L44">
        <f t="shared" si="4"/>
        <v>9.2840000000000002E-4</v>
      </c>
      <c r="M44">
        <f t="shared" si="5"/>
        <v>3066.95</v>
      </c>
      <c r="N44" s="22">
        <f t="shared" si="1"/>
        <v>0.32422574361065565</v>
      </c>
      <c r="O44" s="22">
        <f t="shared" si="15"/>
        <v>0.32471306365641456</v>
      </c>
      <c r="P44" s="22">
        <f t="shared" si="6"/>
        <v>3209.5594183625885</v>
      </c>
      <c r="Q44" s="22">
        <f t="shared" si="12"/>
        <v>0</v>
      </c>
      <c r="R44" s="22">
        <f t="shared" si="16"/>
        <v>99.600677975423707</v>
      </c>
      <c r="S44" s="32">
        <f t="shared" si="18"/>
        <v>73.043186637254919</v>
      </c>
      <c r="T44" s="22"/>
      <c r="U44" s="22"/>
      <c r="V44" s="23">
        <f t="shared" si="17"/>
        <v>99.600677975423707</v>
      </c>
      <c r="W44">
        <f t="shared" si="7"/>
        <v>0.39932202457629273</v>
      </c>
      <c r="X44" s="22">
        <f t="shared" si="13"/>
        <v>0</v>
      </c>
      <c r="Y44">
        <f t="shared" si="8"/>
        <v>0.45515465049062281</v>
      </c>
      <c r="Z44">
        <f t="shared" si="9"/>
        <v>99.544845349509373</v>
      </c>
      <c r="AA44">
        <f t="shared" si="14"/>
        <v>0</v>
      </c>
      <c r="AC44">
        <f t="shared" si="10"/>
        <v>1.0950264210225649</v>
      </c>
    </row>
    <row r="45" spans="1:29" x14ac:dyDescent="0.2">
      <c r="A45">
        <v>7300</v>
      </c>
      <c r="B45">
        <v>0</v>
      </c>
      <c r="C45">
        <v>0</v>
      </c>
      <c r="D45">
        <v>0</v>
      </c>
      <c r="E45" s="13">
        <f t="shared" si="0"/>
        <v>0</v>
      </c>
      <c r="F45" s="25">
        <f t="shared" si="2"/>
        <v>262.5616</v>
      </c>
      <c r="G45" s="13">
        <f t="shared" si="11"/>
        <v>9.8473658296405753E-2</v>
      </c>
      <c r="H45">
        <f t="shared" si="3"/>
        <v>0.64007877892663745</v>
      </c>
      <c r="I45">
        <v>38.08</v>
      </c>
      <c r="J45">
        <v>1.2999999999999999E-3</v>
      </c>
      <c r="K45">
        <v>5.6016000000000004</v>
      </c>
      <c r="L45">
        <f t="shared" si="4"/>
        <v>1.0972E-3</v>
      </c>
      <c r="M45">
        <f t="shared" si="5"/>
        <v>2800.8</v>
      </c>
      <c r="N45" s="22">
        <f t="shared" si="1"/>
        <v>0.32390044008396457</v>
      </c>
      <c r="O45" s="22">
        <f t="shared" si="15"/>
        <v>0.32438760131865407</v>
      </c>
      <c r="P45" s="22">
        <f t="shared" si="6"/>
        <v>2930.8554314397702</v>
      </c>
      <c r="Q45" s="22">
        <f t="shared" si="12"/>
        <v>8.251283279694677E-3</v>
      </c>
      <c r="R45" s="22">
        <f t="shared" si="16"/>
        <v>99.500847469279634</v>
      </c>
      <c r="S45" s="32">
        <f t="shared" si="18"/>
        <v>70.117298825697532</v>
      </c>
      <c r="T45" s="22"/>
      <c r="U45" s="22"/>
      <c r="V45" s="23">
        <f t="shared" si="17"/>
        <v>99.500847469279634</v>
      </c>
      <c r="W45">
        <f t="shared" si="7"/>
        <v>0.49915253072036592</v>
      </c>
      <c r="X45" s="22">
        <f t="shared" si="13"/>
        <v>3.7509113711844196E-4</v>
      </c>
      <c r="Y45">
        <f t="shared" si="8"/>
        <v>0.53791004148891786</v>
      </c>
      <c r="Z45">
        <f t="shared" si="9"/>
        <v>99.462089958511086</v>
      </c>
      <c r="AA45">
        <f t="shared" si="14"/>
        <v>8.2755390998286771E-2</v>
      </c>
      <c r="AC45">
        <f t="shared" si="10"/>
        <v>1.0918234090244616</v>
      </c>
    </row>
    <row r="46" spans="1:29" x14ac:dyDescent="0.2">
      <c r="A46">
        <v>8100</v>
      </c>
      <c r="B46">
        <v>0</v>
      </c>
      <c r="C46">
        <v>0</v>
      </c>
      <c r="D46">
        <v>0</v>
      </c>
      <c r="E46" s="13">
        <f t="shared" si="0"/>
        <v>0</v>
      </c>
      <c r="F46" s="25">
        <f t="shared" si="2"/>
        <v>286.69409999999999</v>
      </c>
      <c r="G46" s="13">
        <f t="shared" si="11"/>
        <v>4.9236829148202932E-2</v>
      </c>
      <c r="H46">
        <f t="shared" si="3"/>
        <v>0.68931560807484038</v>
      </c>
      <c r="I46">
        <v>41.58</v>
      </c>
      <c r="J46">
        <v>1.4E-3</v>
      </c>
      <c r="K46">
        <v>5.1304999999999996</v>
      </c>
      <c r="L46">
        <f t="shared" si="4"/>
        <v>1.1815999999999999E-3</v>
      </c>
      <c r="M46">
        <f t="shared" si="5"/>
        <v>2565.25</v>
      </c>
      <c r="N46" s="22">
        <f t="shared" si="1"/>
        <v>0.323737788320619</v>
      </c>
      <c r="O46" s="22">
        <f t="shared" si="15"/>
        <v>0.3242248701497738</v>
      </c>
      <c r="P46" s="22">
        <f t="shared" si="6"/>
        <v>2680.4388073597192</v>
      </c>
      <c r="Q46" s="22">
        <f t="shared" si="12"/>
        <v>4.2632116736445085E-3</v>
      </c>
      <c r="R46" s="22">
        <f t="shared" si="16"/>
        <v>99.450932216207605</v>
      </c>
      <c r="S46" s="32">
        <f t="shared" si="18"/>
        <v>68.779351011563037</v>
      </c>
      <c r="T46" s="22"/>
      <c r="U46" s="22"/>
      <c r="V46" s="23">
        <f t="shared" si="17"/>
        <v>99.450932216207605</v>
      </c>
      <c r="W46">
        <f t="shared" si="7"/>
        <v>0.5490677837923954</v>
      </c>
      <c r="X46" s="22">
        <f t="shared" si="13"/>
        <v>2.1190937411177859E-4</v>
      </c>
      <c r="Y46">
        <f t="shared" si="8"/>
        <v>0.57928773698806535</v>
      </c>
      <c r="Z46">
        <f t="shared" si="9"/>
        <v>99.420712263011936</v>
      </c>
      <c r="AA46">
        <f t="shared" si="14"/>
        <v>4.1377695499150491E-2</v>
      </c>
      <c r="AC46">
        <f t="shared" si="10"/>
        <v>1.0621493489017244</v>
      </c>
    </row>
    <row r="47" spans="1:29" x14ac:dyDescent="0.2">
      <c r="A47">
        <v>9000</v>
      </c>
      <c r="B47">
        <v>0</v>
      </c>
      <c r="C47">
        <v>0</v>
      </c>
      <c r="D47">
        <v>0</v>
      </c>
      <c r="E47" s="13">
        <f t="shared" si="0"/>
        <v>0</v>
      </c>
      <c r="F47" s="25">
        <f t="shared" si="2"/>
        <v>304.48319999999995</v>
      </c>
      <c r="G47" s="13">
        <f t="shared" si="11"/>
        <v>0</v>
      </c>
      <c r="H47">
        <f t="shared" si="3"/>
        <v>0.68931560807484038</v>
      </c>
      <c r="I47">
        <v>44.16</v>
      </c>
      <c r="J47">
        <v>1.4E-3</v>
      </c>
      <c r="K47">
        <v>4.8303000000000003</v>
      </c>
      <c r="L47">
        <f t="shared" si="4"/>
        <v>1.1815999999999999E-3</v>
      </c>
      <c r="M47">
        <f t="shared" si="5"/>
        <v>2415.15</v>
      </c>
      <c r="N47" s="22">
        <f t="shared" si="1"/>
        <v>0.323737788320619</v>
      </c>
      <c r="O47" s="22">
        <f t="shared" si="15"/>
        <v>0.3242248701497738</v>
      </c>
      <c r="P47" s="22">
        <f t="shared" si="6"/>
        <v>2489.0688093140375</v>
      </c>
      <c r="Q47" s="22">
        <f t="shared" si="12"/>
        <v>0</v>
      </c>
      <c r="R47" s="22">
        <f t="shared" si="16"/>
        <v>99.450932216207605</v>
      </c>
      <c r="S47" s="32">
        <f t="shared" si="18"/>
        <v>68.779351011563037</v>
      </c>
      <c r="T47" s="22"/>
      <c r="U47" s="22"/>
      <c r="V47" s="23">
        <f t="shared" si="17"/>
        <v>99.450932216207605</v>
      </c>
      <c r="W47">
        <f t="shared" si="7"/>
        <v>0.5490677837923954</v>
      </c>
      <c r="X47" s="22">
        <f t="shared" si="13"/>
        <v>0</v>
      </c>
      <c r="Y47">
        <f t="shared" si="8"/>
        <v>0.57928773698806535</v>
      </c>
      <c r="Z47">
        <f t="shared" si="9"/>
        <v>99.420712263011936</v>
      </c>
      <c r="AA47">
        <f t="shared" si="14"/>
        <v>0</v>
      </c>
      <c r="AB47">
        <f>Z39-Z47</f>
        <v>0.16551078199658775</v>
      </c>
      <c r="AC47">
        <f t="shared" si="10"/>
        <v>1.1106180446978755</v>
      </c>
    </row>
    <row r="48" spans="1:29" x14ac:dyDescent="0.2">
      <c r="A48">
        <v>9900</v>
      </c>
      <c r="B48">
        <v>0</v>
      </c>
      <c r="C48">
        <v>0</v>
      </c>
      <c r="D48">
        <v>0</v>
      </c>
      <c r="E48" s="13">
        <f t="shared" si="0"/>
        <v>0</v>
      </c>
      <c r="F48" s="25">
        <f t="shared" si="2"/>
        <v>338.19974999999994</v>
      </c>
      <c r="G48" s="13">
        <f t="shared" si="11"/>
        <v>4.9236829148202821E-2</v>
      </c>
      <c r="H48">
        <f t="shared" si="3"/>
        <v>0.7385524372230432</v>
      </c>
      <c r="I48">
        <v>49.05</v>
      </c>
      <c r="J48">
        <v>1.5E-3</v>
      </c>
      <c r="K48">
        <v>4.3491999999999997</v>
      </c>
      <c r="L48">
        <f t="shared" si="4"/>
        <v>1.266E-3</v>
      </c>
      <c r="M48">
        <f t="shared" si="5"/>
        <v>2174.6</v>
      </c>
      <c r="N48" s="22">
        <f t="shared" si="1"/>
        <v>0.32357513655727349</v>
      </c>
      <c r="O48" s="22">
        <f t="shared" si="15"/>
        <v>0.32406213898089359</v>
      </c>
      <c r="P48" s="22">
        <f t="shared" si="6"/>
        <v>2291.721010507169</v>
      </c>
      <c r="Q48" s="22">
        <f t="shared" si="12"/>
        <v>3.56968602437539E-3</v>
      </c>
      <c r="R48" s="22">
        <f t="shared" si="16"/>
        <v>99.401016963135575</v>
      </c>
      <c r="S48" s="32">
        <f t="shared" si="18"/>
        <v>67.635432669463512</v>
      </c>
      <c r="T48" s="22"/>
      <c r="U48" s="22"/>
      <c r="V48" s="23">
        <f t="shared" si="17"/>
        <v>99.401016963135575</v>
      </c>
      <c r="W48">
        <f t="shared" si="7"/>
        <v>0.59898303686442489</v>
      </c>
      <c r="X48" s="22">
        <f t="shared" si="13"/>
        <v>2.0750468955322987E-4</v>
      </c>
      <c r="Y48">
        <f t="shared" si="8"/>
        <v>0.62066543248721295</v>
      </c>
      <c r="Z48">
        <f t="shared" si="9"/>
        <v>99.379334567512785</v>
      </c>
      <c r="AA48">
        <f t="shared" si="14"/>
        <v>4.1377695499150491E-2</v>
      </c>
      <c r="AC48">
        <f t="shared" si="10"/>
        <v>1.1011469225510799</v>
      </c>
    </row>
    <row r="49" spans="1:29" ht="18" x14ac:dyDescent="0.25">
      <c r="A49">
        <v>10900</v>
      </c>
      <c r="B49">
        <v>0</v>
      </c>
      <c r="C49">
        <v>0</v>
      </c>
      <c r="D49">
        <v>0</v>
      </c>
      <c r="E49" s="13">
        <f t="shared" si="0"/>
        <v>0</v>
      </c>
      <c r="F49" s="25">
        <f t="shared" si="2"/>
        <v>372.39894999999996</v>
      </c>
      <c r="G49" s="13">
        <f t="shared" si="11"/>
        <v>0</v>
      </c>
      <c r="H49">
        <f t="shared" si="3"/>
        <v>0.7385524372230432</v>
      </c>
      <c r="I49">
        <v>54.01</v>
      </c>
      <c r="J49">
        <v>1.5E-3</v>
      </c>
      <c r="K49">
        <v>3.9497</v>
      </c>
      <c r="L49">
        <f t="shared" si="4"/>
        <v>1.266E-3</v>
      </c>
      <c r="M49">
        <f t="shared" si="5"/>
        <v>1974.85</v>
      </c>
      <c r="N49" s="22">
        <f t="shared" si="1"/>
        <v>0.32357513655727349</v>
      </c>
      <c r="O49" s="22">
        <f t="shared" si="15"/>
        <v>0.32406213898089359</v>
      </c>
      <c r="P49" s="22">
        <f t="shared" si="6"/>
        <v>2072.3196688735065</v>
      </c>
      <c r="Q49" s="22">
        <f t="shared" si="12"/>
        <v>0</v>
      </c>
      <c r="R49" s="22">
        <f t="shared" si="16"/>
        <v>99.401016963135575</v>
      </c>
      <c r="S49" s="32">
        <f t="shared" si="18"/>
        <v>67.635432669463512</v>
      </c>
      <c r="T49" s="30"/>
      <c r="U49" s="22"/>
      <c r="V49" s="23">
        <f t="shared" si="17"/>
        <v>99.401016963135575</v>
      </c>
      <c r="W49">
        <f t="shared" si="7"/>
        <v>0.59898303686442489</v>
      </c>
      <c r="X49" s="22">
        <f t="shared" si="13"/>
        <v>0</v>
      </c>
      <c r="Y49">
        <f t="shared" si="8"/>
        <v>0.62066543248721295</v>
      </c>
      <c r="Z49">
        <f t="shared" si="9"/>
        <v>99.379334567512785</v>
      </c>
      <c r="AA49">
        <f t="shared" si="14"/>
        <v>0</v>
      </c>
      <c r="AC49">
        <f t="shared" si="10"/>
        <v>1.0798315881564917</v>
      </c>
    </row>
    <row r="50" spans="1:29" ht="15" x14ac:dyDescent="0.2">
      <c r="A50">
        <v>11900</v>
      </c>
      <c r="B50">
        <v>0</v>
      </c>
      <c r="C50">
        <v>0</v>
      </c>
      <c r="D50">
        <v>0</v>
      </c>
      <c r="E50" s="13">
        <f t="shared" si="0"/>
        <v>0</v>
      </c>
      <c r="F50" s="25">
        <f t="shared" si="2"/>
        <v>402.1164</v>
      </c>
      <c r="G50" s="13">
        <f t="shared" si="11"/>
        <v>0</v>
      </c>
      <c r="H50">
        <f t="shared" si="3"/>
        <v>0.7385524372230432</v>
      </c>
      <c r="I50">
        <v>58.32</v>
      </c>
      <c r="J50">
        <v>1.5E-3</v>
      </c>
      <c r="K50">
        <v>3.6577000000000002</v>
      </c>
      <c r="L50">
        <f t="shared" si="4"/>
        <v>1.266E-3</v>
      </c>
      <c r="M50">
        <f t="shared" si="5"/>
        <v>1828.8500000000001</v>
      </c>
      <c r="N50" s="22">
        <f t="shared" si="1"/>
        <v>0.32357513655727349</v>
      </c>
      <c r="O50" s="22">
        <f t="shared" si="15"/>
        <v>0.32406213898089359</v>
      </c>
      <c r="P50" s="22">
        <f t="shared" si="6"/>
        <v>1900.4484793069248</v>
      </c>
      <c r="Q50" s="22">
        <f t="shared" si="12"/>
        <v>0</v>
      </c>
      <c r="R50" s="22">
        <f t="shared" si="16"/>
        <v>99.401016963135575</v>
      </c>
      <c r="S50" s="32">
        <f t="shared" si="18"/>
        <v>67.635432669463512</v>
      </c>
      <c r="T50" s="35"/>
      <c r="U50" s="22"/>
      <c r="V50" s="23">
        <f t="shared" si="17"/>
        <v>99.401016963135575</v>
      </c>
      <c r="W50">
        <f t="shared" si="7"/>
        <v>0.59898303686442489</v>
      </c>
      <c r="X50" s="22">
        <f t="shared" si="13"/>
        <v>0</v>
      </c>
      <c r="Y50">
        <f t="shared" si="8"/>
        <v>0.62066543248721295</v>
      </c>
      <c r="Z50">
        <f t="shared" si="9"/>
        <v>99.379334567512785</v>
      </c>
      <c r="AA50">
        <f t="shared" si="14"/>
        <v>0</v>
      </c>
      <c r="AC50">
        <f t="shared" si="10"/>
        <v>1.0871775056473667</v>
      </c>
    </row>
    <row r="51" spans="1:29" x14ac:dyDescent="0.2">
      <c r="A51">
        <v>13000</v>
      </c>
      <c r="B51">
        <v>0</v>
      </c>
      <c r="C51">
        <v>0</v>
      </c>
      <c r="D51">
        <v>0</v>
      </c>
      <c r="E51" s="13">
        <f t="shared" si="0"/>
        <v>0</v>
      </c>
      <c r="F51" s="25">
        <f t="shared" si="2"/>
        <v>437.21194999999994</v>
      </c>
      <c r="G51" s="13">
        <f t="shared" si="11"/>
        <v>0</v>
      </c>
      <c r="H51">
        <f t="shared" si="3"/>
        <v>0.7385524372230432</v>
      </c>
      <c r="I51">
        <v>63.41</v>
      </c>
      <c r="J51">
        <v>1.5E-3</v>
      </c>
      <c r="K51">
        <v>3.3643999999999998</v>
      </c>
      <c r="L51">
        <f t="shared" si="4"/>
        <v>1.266E-3</v>
      </c>
      <c r="M51">
        <f t="shared" si="5"/>
        <v>1682.1999999999998</v>
      </c>
      <c r="N51" s="22">
        <f t="shared" si="1"/>
        <v>0.32357513655727349</v>
      </c>
      <c r="O51" s="22">
        <f t="shared" si="15"/>
        <v>0.32406213898089359</v>
      </c>
      <c r="P51" s="22">
        <f t="shared" si="6"/>
        <v>1753.9930073976916</v>
      </c>
      <c r="Q51" s="22">
        <f t="shared" si="12"/>
        <v>0</v>
      </c>
      <c r="R51" s="22">
        <f t="shared" si="16"/>
        <v>99.401016963135575</v>
      </c>
      <c r="S51" s="32">
        <f t="shared" si="18"/>
        <v>67.635432669463512</v>
      </c>
      <c r="T51" s="32"/>
      <c r="U51" s="22"/>
      <c r="V51" s="23">
        <f t="shared" si="17"/>
        <v>99.401016963135575</v>
      </c>
      <c r="W51">
        <f t="shared" si="7"/>
        <v>0.59898303686442489</v>
      </c>
      <c r="X51" s="22">
        <f t="shared" si="13"/>
        <v>0</v>
      </c>
      <c r="Y51">
        <f t="shared" si="8"/>
        <v>0.62066543248721295</v>
      </c>
      <c r="Z51">
        <f t="shared" si="9"/>
        <v>99.379334567512785</v>
      </c>
      <c r="AA51">
        <f t="shared" si="14"/>
        <v>0</v>
      </c>
      <c r="AC51">
        <f t="shared" si="10"/>
        <v>1.1172583269684189</v>
      </c>
    </row>
    <row r="52" spans="1:29" x14ac:dyDescent="0.2">
      <c r="A52">
        <v>14000</v>
      </c>
      <c r="B52">
        <v>0</v>
      </c>
      <c r="C52">
        <v>0</v>
      </c>
      <c r="D52">
        <v>0</v>
      </c>
      <c r="E52" s="13">
        <f t="shared" si="0"/>
        <v>0</v>
      </c>
      <c r="F52" s="25">
        <f t="shared" si="2"/>
        <v>488.4418</v>
      </c>
      <c r="G52" s="13">
        <f t="shared" si="11"/>
        <v>4.9236829148202932E-2</v>
      </c>
      <c r="H52">
        <f t="shared" si="3"/>
        <v>0.78778926637124613</v>
      </c>
      <c r="I52">
        <v>70.84</v>
      </c>
      <c r="J52">
        <v>1.6000000000000001E-3</v>
      </c>
      <c r="K52">
        <v>3.0112999999999999</v>
      </c>
      <c r="L52">
        <f t="shared" si="4"/>
        <v>1.3504000000000001E-3</v>
      </c>
      <c r="M52">
        <f t="shared" si="5"/>
        <v>1505.6499999999999</v>
      </c>
      <c r="N52" s="22">
        <f t="shared" si="1"/>
        <v>0.32341248479392792</v>
      </c>
      <c r="O52" s="22">
        <f t="shared" si="15"/>
        <v>0.32389940781201332</v>
      </c>
      <c r="P52" s="22">
        <f t="shared" si="6"/>
        <v>1591.4786929142349</v>
      </c>
      <c r="Q52" s="22">
        <f t="shared" si="12"/>
        <v>3.3777695294480272E-3</v>
      </c>
      <c r="R52" s="22">
        <f t="shared" si="16"/>
        <v>99.351101710063546</v>
      </c>
      <c r="S52" s="32">
        <f t="shared" si="18"/>
        <v>66.841042052307941</v>
      </c>
      <c r="T52" s="32"/>
      <c r="U52" s="22"/>
      <c r="V52" s="23">
        <f t="shared" si="17"/>
        <v>99.351101710063546</v>
      </c>
      <c r="W52">
        <f t="shared" si="7"/>
        <v>0.64889828993645438</v>
      </c>
      <c r="X52" s="22">
        <f t="shared" si="13"/>
        <v>2.8272587409815632E-4</v>
      </c>
      <c r="Y52">
        <f t="shared" si="8"/>
        <v>0.66204312798636045</v>
      </c>
      <c r="Z52">
        <f t="shared" si="9"/>
        <v>99.337956872013635</v>
      </c>
      <c r="AA52">
        <f t="shared" si="14"/>
        <v>4.1377695499150491E-2</v>
      </c>
      <c r="AC52">
        <f t="shared" si="10"/>
        <v>1.0712176727971254</v>
      </c>
    </row>
    <row r="53" spans="1:29" x14ac:dyDescent="0.2">
      <c r="A53">
        <v>15000</v>
      </c>
      <c r="B53">
        <v>0</v>
      </c>
      <c r="C53">
        <v>0</v>
      </c>
      <c r="D53">
        <v>0</v>
      </c>
      <c r="E53" s="13">
        <f t="shared" si="0"/>
        <v>0</v>
      </c>
      <c r="F53" s="25">
        <f t="shared" si="2"/>
        <v>523.19259999999997</v>
      </c>
      <c r="G53" s="13">
        <f t="shared" si="11"/>
        <v>0</v>
      </c>
      <c r="H53">
        <f t="shared" si="3"/>
        <v>0.78778926637124613</v>
      </c>
      <c r="I53">
        <v>75.88</v>
      </c>
      <c r="J53">
        <v>1.6000000000000001E-3</v>
      </c>
      <c r="K53">
        <v>2.8111000000000002</v>
      </c>
      <c r="L53">
        <f t="shared" si="4"/>
        <v>1.3504000000000001E-3</v>
      </c>
      <c r="M53">
        <f t="shared" si="5"/>
        <v>1405.5500000000002</v>
      </c>
      <c r="N53" s="22">
        <f t="shared" si="1"/>
        <v>0.32341248479392792</v>
      </c>
      <c r="O53" s="22">
        <f t="shared" si="15"/>
        <v>0.32389940781201332</v>
      </c>
      <c r="P53" s="22">
        <f t="shared" si="6"/>
        <v>1454.7392747499464</v>
      </c>
      <c r="Q53" s="22">
        <f t="shared" si="12"/>
        <v>0</v>
      </c>
      <c r="R53" s="22">
        <f t="shared" si="16"/>
        <v>99.351101710063546</v>
      </c>
      <c r="S53" s="32">
        <f t="shared" si="18"/>
        <v>66.841042052307941</v>
      </c>
      <c r="T53" s="22"/>
      <c r="U53" s="22"/>
      <c r="V53" s="23">
        <f t="shared" si="17"/>
        <v>99.351101710063546</v>
      </c>
      <c r="W53">
        <f t="shared" si="7"/>
        <v>0.64889828993645438</v>
      </c>
      <c r="X53" s="22">
        <f t="shared" si="13"/>
        <v>0</v>
      </c>
      <c r="Y53">
        <f t="shared" si="8"/>
        <v>0.66204312798636045</v>
      </c>
      <c r="Z53">
        <f t="shared" si="9"/>
        <v>99.337956872013635</v>
      </c>
      <c r="AA53">
        <f t="shared" si="14"/>
        <v>0</v>
      </c>
      <c r="AC53">
        <f t="shared" si="10"/>
        <v>1.1154716082695133</v>
      </c>
    </row>
    <row r="54" spans="1:29" x14ac:dyDescent="0.2">
      <c r="A54">
        <v>16000</v>
      </c>
      <c r="B54">
        <v>0</v>
      </c>
      <c r="C54">
        <v>0</v>
      </c>
      <c r="D54">
        <v>0</v>
      </c>
      <c r="E54" s="13">
        <f t="shared" si="0"/>
        <v>0</v>
      </c>
      <c r="F54" s="25">
        <f t="shared" si="2"/>
        <v>583.66174999999998</v>
      </c>
      <c r="G54" s="13">
        <f t="shared" si="11"/>
        <v>9.8473658296405642E-2</v>
      </c>
      <c r="H54">
        <f t="shared" si="3"/>
        <v>0.88626292466765177</v>
      </c>
      <c r="I54">
        <v>84.65</v>
      </c>
      <c r="J54">
        <v>1.8E-3</v>
      </c>
      <c r="K54">
        <v>2.5200999999999998</v>
      </c>
      <c r="L54">
        <f t="shared" si="4"/>
        <v>1.5191999999999998E-3</v>
      </c>
      <c r="M54">
        <f t="shared" si="5"/>
        <v>1260.05</v>
      </c>
      <c r="N54" s="22">
        <f t="shared" si="1"/>
        <v>0.32308718126723684</v>
      </c>
      <c r="O54" s="22">
        <f t="shared" si="15"/>
        <v>0.32357394547425283</v>
      </c>
      <c r="P54" s="22">
        <f t="shared" si="6"/>
        <v>1330.8130137250685</v>
      </c>
      <c r="Q54" s="22">
        <f t="shared" si="12"/>
        <v>6.854480948056311E-3</v>
      </c>
      <c r="R54" s="22">
        <f t="shared" si="16"/>
        <v>99.251271203919472</v>
      </c>
      <c r="S54" s="32">
        <f t="shared" si="18"/>
        <v>65.512484684875005</v>
      </c>
      <c r="T54" s="22"/>
      <c r="U54" s="22"/>
      <c r="V54" s="23">
        <f t="shared" si="17"/>
        <v>99.251271203919472</v>
      </c>
      <c r="W54">
        <f t="shared" si="7"/>
        <v>0.74872879608052756</v>
      </c>
      <c r="X54" s="22">
        <f t="shared" si="13"/>
        <v>6.8612031714139542E-4</v>
      </c>
      <c r="Y54">
        <f t="shared" si="8"/>
        <v>0.74479851898465543</v>
      </c>
      <c r="Z54">
        <f t="shared" si="9"/>
        <v>99.255201481015348</v>
      </c>
      <c r="AA54">
        <f t="shared" si="14"/>
        <v>8.2755390998286771E-2</v>
      </c>
      <c r="AC54">
        <f t="shared" si="10"/>
        <v>1.0736164955480765</v>
      </c>
    </row>
    <row r="55" spans="1:29" x14ac:dyDescent="0.2">
      <c r="A55">
        <v>17000</v>
      </c>
      <c r="B55">
        <v>0</v>
      </c>
      <c r="C55">
        <v>0</v>
      </c>
      <c r="D55">
        <v>0</v>
      </c>
      <c r="E55" s="13">
        <f t="shared" si="0"/>
        <v>0</v>
      </c>
      <c r="F55" s="25">
        <f t="shared" si="2"/>
        <v>626.61759999999992</v>
      </c>
      <c r="G55" s="13">
        <f t="shared" si="11"/>
        <v>4.9236829148202932E-2</v>
      </c>
      <c r="H55">
        <f t="shared" si="3"/>
        <v>0.93549975381585471</v>
      </c>
      <c r="I55">
        <v>90.88</v>
      </c>
      <c r="J55">
        <v>1.9E-3</v>
      </c>
      <c r="K55">
        <v>2.3473000000000002</v>
      </c>
      <c r="L55">
        <f t="shared" si="4"/>
        <v>1.6035999999999999E-3</v>
      </c>
      <c r="M55">
        <f t="shared" si="5"/>
        <v>1173.6500000000001</v>
      </c>
      <c r="N55" s="22">
        <f t="shared" si="1"/>
        <v>0.32292452950389133</v>
      </c>
      <c r="O55" s="22">
        <f t="shared" si="15"/>
        <v>0.32341121430537262</v>
      </c>
      <c r="P55" s="22">
        <f t="shared" si="6"/>
        <v>1216.082925831952</v>
      </c>
      <c r="Q55" s="22">
        <f t="shared" si="12"/>
        <v>5.2724833090175447E-3</v>
      </c>
      <c r="R55" s="22">
        <f t="shared" si="16"/>
        <v>99.201355950847443</v>
      </c>
      <c r="S55" s="32">
        <f t="shared" si="18"/>
        <v>64.905473814880253</v>
      </c>
      <c r="T55" s="22"/>
      <c r="U55" s="22"/>
      <c r="V55" s="23">
        <f t="shared" si="17"/>
        <v>99.201355950847443</v>
      </c>
      <c r="W55">
        <f t="shared" si="7"/>
        <v>0.79864404915255705</v>
      </c>
      <c r="X55" s="22">
        <f t="shared" si="13"/>
        <v>5.7772283648182372E-4</v>
      </c>
      <c r="Y55">
        <f t="shared" si="8"/>
        <v>0.78617621448380304</v>
      </c>
      <c r="Z55">
        <f t="shared" si="9"/>
        <v>99.213823785516198</v>
      </c>
      <c r="AA55">
        <f t="shared" si="14"/>
        <v>4.1377695499150491E-2</v>
      </c>
      <c r="AB55">
        <f>Z47-Z55</f>
        <v>0.20688847749573824</v>
      </c>
      <c r="AC55">
        <f t="shared" si="10"/>
        <v>1.0732967535436673</v>
      </c>
    </row>
    <row r="56" spans="1:29" x14ac:dyDescent="0.2">
      <c r="A56">
        <v>18000</v>
      </c>
      <c r="B56">
        <v>0</v>
      </c>
      <c r="C56">
        <v>0</v>
      </c>
      <c r="D56">
        <v>0</v>
      </c>
      <c r="E56" s="13">
        <f t="shared" si="0"/>
        <v>0</v>
      </c>
      <c r="F56" s="25">
        <f t="shared" si="2"/>
        <v>672.53830000000005</v>
      </c>
      <c r="G56" s="13">
        <f t="shared" si="11"/>
        <v>0</v>
      </c>
      <c r="H56">
        <f t="shared" si="3"/>
        <v>0.93549975381585471</v>
      </c>
      <c r="I56">
        <v>97.54</v>
      </c>
      <c r="J56">
        <v>1.9E-3</v>
      </c>
      <c r="K56">
        <v>2.1869999999999998</v>
      </c>
      <c r="L56">
        <f t="shared" si="4"/>
        <v>1.6035999999999999E-3</v>
      </c>
      <c r="M56">
        <f t="shared" si="5"/>
        <v>1093.5</v>
      </c>
      <c r="N56" s="22">
        <f t="shared" si="1"/>
        <v>0.32292452950389133</v>
      </c>
      <c r="O56" s="22">
        <f t="shared" si="15"/>
        <v>0.32341121430537262</v>
      </c>
      <c r="P56" s="22">
        <f t="shared" si="6"/>
        <v>1132.8663976833277</v>
      </c>
      <c r="Q56" s="22">
        <f t="shared" si="12"/>
        <v>0</v>
      </c>
      <c r="R56" s="22">
        <f t="shared" si="16"/>
        <v>99.201355950847443</v>
      </c>
      <c r="S56" s="32">
        <f t="shared" si="18"/>
        <v>64.905473814880253</v>
      </c>
      <c r="T56" s="22"/>
      <c r="U56" s="22"/>
      <c r="V56" s="23">
        <f t="shared" si="17"/>
        <v>99.201355950847443</v>
      </c>
      <c r="W56">
        <f t="shared" si="7"/>
        <v>0.79864404915255705</v>
      </c>
      <c r="X56" s="22">
        <f t="shared" si="13"/>
        <v>0</v>
      </c>
      <c r="Y56">
        <f t="shared" si="8"/>
        <v>0.78617621448380304</v>
      </c>
      <c r="Z56">
        <f t="shared" si="9"/>
        <v>99.213823785516198</v>
      </c>
      <c r="AA56">
        <f t="shared" si="14"/>
        <v>0</v>
      </c>
      <c r="AC56">
        <f t="shared" si="10"/>
        <v>1.0968453784041325</v>
      </c>
    </row>
    <row r="57" spans="1:29" x14ac:dyDescent="0.2">
      <c r="A57">
        <v>19000</v>
      </c>
      <c r="B57">
        <v>0</v>
      </c>
      <c r="C57">
        <v>0</v>
      </c>
      <c r="D57">
        <v>0</v>
      </c>
      <c r="E57" s="13">
        <f t="shared" si="0"/>
        <v>0</v>
      </c>
      <c r="F57" s="25">
        <f t="shared" si="2"/>
        <v>737.6960499999999</v>
      </c>
      <c r="G57" s="13">
        <f t="shared" si="11"/>
        <v>0</v>
      </c>
      <c r="H57">
        <f t="shared" si="3"/>
        <v>0.93549975381585471</v>
      </c>
      <c r="I57">
        <v>106.99</v>
      </c>
      <c r="J57">
        <v>1.9E-3</v>
      </c>
      <c r="K57">
        <v>1.9939</v>
      </c>
      <c r="L57">
        <f t="shared" si="4"/>
        <v>1.6035999999999999E-3</v>
      </c>
      <c r="M57">
        <f t="shared" si="5"/>
        <v>996.95</v>
      </c>
      <c r="N57" s="22">
        <f t="shared" si="1"/>
        <v>0.32292452950389133</v>
      </c>
      <c r="O57" s="22">
        <f t="shared" si="15"/>
        <v>0.32341121430537262</v>
      </c>
      <c r="P57" s="22">
        <f t="shared" si="6"/>
        <v>1044.1095847658901</v>
      </c>
      <c r="Q57" s="22">
        <f t="shared" si="12"/>
        <v>0</v>
      </c>
      <c r="R57" s="22">
        <f t="shared" si="16"/>
        <v>99.201355950847443</v>
      </c>
      <c r="S57" s="32">
        <f t="shared" si="18"/>
        <v>64.905473814880253</v>
      </c>
      <c r="T57" s="22"/>
      <c r="U57" s="22"/>
      <c r="V57" s="23">
        <f t="shared" si="17"/>
        <v>99.201355950847443</v>
      </c>
      <c r="W57">
        <f t="shared" si="7"/>
        <v>0.79864404915255705</v>
      </c>
      <c r="X57" s="22">
        <f t="shared" si="13"/>
        <v>0</v>
      </c>
      <c r="Y57">
        <f t="shared" si="8"/>
        <v>0.78617621448380304</v>
      </c>
      <c r="Z57">
        <f t="shared" si="9"/>
        <v>99.213823785516198</v>
      </c>
      <c r="AA57">
        <f t="shared" si="14"/>
        <v>0</v>
      </c>
      <c r="AC57">
        <f t="shared" si="10"/>
        <v>1.0881357782143637</v>
      </c>
    </row>
    <row r="58" spans="1:29" x14ac:dyDescent="0.2">
      <c r="A58">
        <v>20000</v>
      </c>
      <c r="B58">
        <v>0</v>
      </c>
      <c r="C58">
        <v>0</v>
      </c>
      <c r="D58">
        <v>0</v>
      </c>
      <c r="E58" s="13">
        <f t="shared" si="0"/>
        <v>0</v>
      </c>
      <c r="F58" s="25">
        <f t="shared" si="2"/>
        <v>802.71589999999992</v>
      </c>
      <c r="G58" s="13">
        <f t="shared" si="11"/>
        <v>0</v>
      </c>
      <c r="H58">
        <f t="shared" si="3"/>
        <v>0.93549975381585471</v>
      </c>
      <c r="I58">
        <v>116.42</v>
      </c>
      <c r="J58">
        <v>1.9E-3</v>
      </c>
      <c r="K58">
        <v>1.8324</v>
      </c>
      <c r="L58">
        <f t="shared" si="4"/>
        <v>1.6035999999999999E-3</v>
      </c>
      <c r="M58">
        <f t="shared" si="5"/>
        <v>916.2</v>
      </c>
      <c r="N58" s="22">
        <f t="shared" si="1"/>
        <v>0.32292452950389133</v>
      </c>
      <c r="O58" s="22">
        <f t="shared" si="15"/>
        <v>0.32341121430537262</v>
      </c>
      <c r="P58" s="22">
        <f t="shared" si="6"/>
        <v>955.72254865101911</v>
      </c>
      <c r="Q58" s="22">
        <f t="shared" si="12"/>
        <v>0</v>
      </c>
      <c r="R58" s="22">
        <f t="shared" si="16"/>
        <v>99.201355950847443</v>
      </c>
      <c r="S58" s="32">
        <f t="shared" si="18"/>
        <v>64.905473814880253</v>
      </c>
      <c r="T58" s="22"/>
      <c r="U58" s="22"/>
      <c r="V58" s="23">
        <f t="shared" si="17"/>
        <v>99.201355950847443</v>
      </c>
      <c r="W58">
        <f t="shared" si="7"/>
        <v>0.79864404915255705</v>
      </c>
      <c r="X58" s="22">
        <f t="shared" si="13"/>
        <v>0</v>
      </c>
      <c r="Y58">
        <f t="shared" si="8"/>
        <v>0.78617621448380304</v>
      </c>
      <c r="Z58">
        <f t="shared" si="9"/>
        <v>99.213823785516198</v>
      </c>
      <c r="AA58">
        <f t="shared" si="14"/>
        <v>0</v>
      </c>
      <c r="AC58">
        <f t="shared" si="10"/>
        <v>1.0777555581696272</v>
      </c>
    </row>
    <row r="59" spans="1:29" x14ac:dyDescent="0.2">
      <c r="A59">
        <v>21000</v>
      </c>
      <c r="B59">
        <v>0</v>
      </c>
      <c r="C59">
        <v>0</v>
      </c>
      <c r="D59">
        <v>0</v>
      </c>
      <c r="E59" s="13">
        <f t="shared" si="0"/>
        <v>0</v>
      </c>
      <c r="F59" s="25">
        <f t="shared" si="2"/>
        <v>865.11564999999996</v>
      </c>
      <c r="G59" s="13">
        <f t="shared" si="11"/>
        <v>0</v>
      </c>
      <c r="H59">
        <f t="shared" si="3"/>
        <v>0.93549975381585471</v>
      </c>
      <c r="I59">
        <v>125.47</v>
      </c>
      <c r="J59">
        <v>1.9E-3</v>
      </c>
      <c r="K59">
        <v>1.7001999999999999</v>
      </c>
      <c r="L59">
        <f t="shared" si="4"/>
        <v>1.6035999999999999E-3</v>
      </c>
      <c r="M59">
        <f t="shared" si="5"/>
        <v>850.1</v>
      </c>
      <c r="N59" s="22">
        <f t="shared" si="1"/>
        <v>0.32292452950389133</v>
      </c>
      <c r="O59" s="22">
        <f t="shared" si="15"/>
        <v>0.32341121430537262</v>
      </c>
      <c r="P59" s="22">
        <f t="shared" si="6"/>
        <v>882.53137054724607</v>
      </c>
      <c r="Q59" s="22">
        <f t="shared" si="12"/>
        <v>0</v>
      </c>
      <c r="R59" s="22">
        <f t="shared" si="16"/>
        <v>99.201355950847443</v>
      </c>
      <c r="S59" s="32">
        <f t="shared" si="18"/>
        <v>64.905473814880253</v>
      </c>
      <c r="T59" s="22"/>
      <c r="U59" s="22"/>
      <c r="V59" s="23">
        <f t="shared" si="17"/>
        <v>99.201355950847443</v>
      </c>
      <c r="W59">
        <f t="shared" si="7"/>
        <v>0.79864404915255705</v>
      </c>
      <c r="X59" s="22">
        <f t="shared" si="13"/>
        <v>0</v>
      </c>
      <c r="Y59">
        <f t="shared" si="8"/>
        <v>0.78617621448380304</v>
      </c>
      <c r="Z59">
        <f t="shared" si="9"/>
        <v>99.213823785516198</v>
      </c>
      <c r="AA59">
        <f t="shared" si="14"/>
        <v>0</v>
      </c>
      <c r="AC59">
        <f t="shared" si="10"/>
        <v>1.0873624968022511</v>
      </c>
    </row>
    <row r="60" spans="1:29" x14ac:dyDescent="0.2">
      <c r="A60">
        <v>22000</v>
      </c>
      <c r="B60">
        <v>0</v>
      </c>
      <c r="C60">
        <v>0</v>
      </c>
      <c r="D60">
        <v>0</v>
      </c>
      <c r="E60" s="13">
        <f t="shared" si="0"/>
        <v>0</v>
      </c>
      <c r="F60" s="25">
        <f t="shared" si="2"/>
        <v>940.68484999999998</v>
      </c>
      <c r="G60" s="13">
        <f t="shared" si="11"/>
        <v>0</v>
      </c>
      <c r="H60">
        <f t="shared" si="3"/>
        <v>0.93549975381585471</v>
      </c>
      <c r="I60">
        <v>136.43</v>
      </c>
      <c r="J60">
        <v>1.9E-3</v>
      </c>
      <c r="K60">
        <v>1.5636000000000001</v>
      </c>
      <c r="L60">
        <f t="shared" si="4"/>
        <v>1.6035999999999999E-3</v>
      </c>
      <c r="M60">
        <f t="shared" si="5"/>
        <v>781.80000000000007</v>
      </c>
      <c r="N60" s="22">
        <f t="shared" si="1"/>
        <v>0.32292452950389133</v>
      </c>
      <c r="O60" s="22">
        <f t="shared" si="15"/>
        <v>0.32341121430537262</v>
      </c>
      <c r="P60" s="22">
        <f t="shared" si="6"/>
        <v>815.23504586100808</v>
      </c>
      <c r="Q60" s="22">
        <f t="shared" si="12"/>
        <v>0</v>
      </c>
      <c r="R60" s="22">
        <f t="shared" si="16"/>
        <v>99.201355950847443</v>
      </c>
      <c r="S60" s="32">
        <f>S61+(R60-R61)*P61/100</f>
        <v>64.905473814880253</v>
      </c>
      <c r="T60" s="22"/>
      <c r="U60" s="22"/>
      <c r="V60" s="23">
        <f t="shared" si="17"/>
        <v>99.201355950847443</v>
      </c>
      <c r="W60">
        <f t="shared" si="7"/>
        <v>0.79864404915255705</v>
      </c>
      <c r="X60" s="22">
        <f t="shared" si="13"/>
        <v>0</v>
      </c>
      <c r="Y60">
        <f t="shared" si="8"/>
        <v>0.78617621448380304</v>
      </c>
      <c r="Z60">
        <f t="shared" si="9"/>
        <v>99.213823785516198</v>
      </c>
      <c r="AA60">
        <f t="shared" si="14"/>
        <v>0</v>
      </c>
      <c r="AC60">
        <f t="shared" si="10"/>
        <v>1.0972631578947369</v>
      </c>
    </row>
    <row r="61" spans="1:29" x14ac:dyDescent="0.2">
      <c r="A61">
        <v>23200</v>
      </c>
      <c r="B61">
        <v>0</v>
      </c>
      <c r="C61">
        <v>0</v>
      </c>
      <c r="D61">
        <v>0</v>
      </c>
      <c r="E61" s="13">
        <f t="shared" si="0"/>
        <v>0</v>
      </c>
      <c r="F61" s="25">
        <f t="shared" si="2"/>
        <v>1032.1814999999999</v>
      </c>
      <c r="G61" s="13">
        <f t="shared" si="11"/>
        <v>0</v>
      </c>
      <c r="H61">
        <f t="shared" si="3"/>
        <v>0.93549975381585471</v>
      </c>
      <c r="I61">
        <v>149.69999999999999</v>
      </c>
      <c r="J61">
        <v>1.9E-3</v>
      </c>
      <c r="K61">
        <v>1.425</v>
      </c>
      <c r="L61">
        <f t="shared" si="4"/>
        <v>1.6035999999999999E-3</v>
      </c>
      <c r="M61">
        <f t="shared" si="5"/>
        <v>712.5</v>
      </c>
      <c r="N61" s="22">
        <f t="shared" si="1"/>
        <v>0.32292452950389133</v>
      </c>
      <c r="O61" s="22">
        <f t="shared" si="15"/>
        <v>0.32341121430537262</v>
      </c>
      <c r="P61" s="22">
        <f>EXP(LN((M61)*(M60))/2)</f>
        <v>746.34609933997763</v>
      </c>
      <c r="Q61" s="22">
        <f>-(N61-N60)/(LOG(M60)-LOG(M61))</f>
        <v>0</v>
      </c>
      <c r="R61" s="22">
        <f t="shared" si="16"/>
        <v>99.201355950847443</v>
      </c>
      <c r="S61" s="32">
        <f t="shared" si="18"/>
        <v>64.905473814880253</v>
      </c>
      <c r="T61" s="22"/>
      <c r="U61" s="22"/>
      <c r="V61" s="23">
        <f t="shared" si="17"/>
        <v>99.201355950847443</v>
      </c>
      <c r="W61">
        <f t="shared" si="7"/>
        <v>0.79864404915255705</v>
      </c>
      <c r="X61" s="22">
        <f>-(R61-R60)/(M60-M61)</f>
        <v>0</v>
      </c>
      <c r="Y61">
        <f t="shared" si="8"/>
        <v>0.78617621448380304</v>
      </c>
      <c r="Z61">
        <f t="shared" si="9"/>
        <v>99.213823785516198</v>
      </c>
      <c r="AA61">
        <f t="shared" si="14"/>
        <v>0</v>
      </c>
      <c r="AC61">
        <f t="shared" si="10"/>
        <v>1.0878693030002289</v>
      </c>
    </row>
    <row r="62" spans="1:29" x14ac:dyDescent="0.2">
      <c r="A62">
        <v>24500</v>
      </c>
      <c r="B62">
        <v>0</v>
      </c>
      <c r="C62">
        <v>0</v>
      </c>
      <c r="D62">
        <v>0</v>
      </c>
      <c r="E62" s="13">
        <f t="shared" si="0"/>
        <v>0</v>
      </c>
      <c r="F62" s="25">
        <f t="shared" si="2"/>
        <v>1122.8507499999998</v>
      </c>
      <c r="G62" s="13">
        <f t="shared" si="11"/>
        <v>0</v>
      </c>
      <c r="H62">
        <f t="shared" si="3"/>
        <v>0.93549975381585471</v>
      </c>
      <c r="I62">
        <v>162.85</v>
      </c>
      <c r="J62">
        <v>1.9E-3</v>
      </c>
      <c r="K62">
        <v>1.3099000000000001</v>
      </c>
      <c r="L62">
        <f t="shared" si="4"/>
        <v>1.6035999999999999E-3</v>
      </c>
      <c r="M62">
        <f t="shared" si="5"/>
        <v>654.95000000000005</v>
      </c>
      <c r="N62" s="22">
        <f t="shared" si="1"/>
        <v>0.32292452950389133</v>
      </c>
      <c r="O62" s="22">
        <f t="shared" si="15"/>
        <v>0.32341121430537262</v>
      </c>
      <c r="P62" s="22">
        <f t="shared" si="6"/>
        <v>683.11922458674815</v>
      </c>
      <c r="Q62" s="22">
        <f t="shared" si="12"/>
        <v>0</v>
      </c>
      <c r="R62" s="22">
        <f t="shared" si="16"/>
        <v>99.201355950847443</v>
      </c>
      <c r="S62" s="32">
        <f t="shared" si="18"/>
        <v>64.905473814880253</v>
      </c>
      <c r="T62" s="22"/>
      <c r="U62" s="22"/>
      <c r="V62" s="23">
        <f t="shared" si="17"/>
        <v>99.201355950847443</v>
      </c>
      <c r="W62">
        <f t="shared" si="7"/>
        <v>0.79864404915255705</v>
      </c>
      <c r="X62" s="22">
        <f t="shared" si="13"/>
        <v>0</v>
      </c>
      <c r="Y62">
        <f t="shared" si="8"/>
        <v>0.78617621448380304</v>
      </c>
      <c r="Z62">
        <f t="shared" si="9"/>
        <v>99.213823785516198</v>
      </c>
      <c r="AA62">
        <f t="shared" si="14"/>
        <v>0</v>
      </c>
      <c r="AC62">
        <f t="shared" si="10"/>
        <v>1.0725456480799149</v>
      </c>
    </row>
    <row r="63" spans="1:29" x14ac:dyDescent="0.2">
      <c r="A63">
        <v>26000</v>
      </c>
      <c r="B63">
        <v>0</v>
      </c>
      <c r="C63">
        <v>0</v>
      </c>
      <c r="D63">
        <v>0</v>
      </c>
      <c r="E63" s="13">
        <f t="shared" si="0"/>
        <v>0</v>
      </c>
      <c r="F63" s="25">
        <f t="shared" si="2"/>
        <v>1204.3496499999999</v>
      </c>
      <c r="G63" s="13">
        <f t="shared" si="11"/>
        <v>0</v>
      </c>
      <c r="H63">
        <f t="shared" si="3"/>
        <v>0.93549975381585471</v>
      </c>
      <c r="I63">
        <v>174.67</v>
      </c>
      <c r="J63">
        <v>1.9E-3</v>
      </c>
      <c r="K63">
        <v>1.2213000000000001</v>
      </c>
      <c r="L63">
        <f t="shared" si="4"/>
        <v>1.6035999999999999E-3</v>
      </c>
      <c r="M63">
        <f t="shared" si="5"/>
        <v>610.65</v>
      </c>
      <c r="N63" s="22">
        <f t="shared" si="1"/>
        <v>0.32292452950389133</v>
      </c>
      <c r="O63" s="22">
        <f t="shared" si="15"/>
        <v>0.32341121430537262</v>
      </c>
      <c r="P63" s="22">
        <f t="shared" si="6"/>
        <v>632.41222118172243</v>
      </c>
      <c r="Q63" s="22">
        <f t="shared" si="12"/>
        <v>0</v>
      </c>
      <c r="R63" s="22">
        <f t="shared" si="16"/>
        <v>99.201355950847443</v>
      </c>
      <c r="S63" s="32">
        <f t="shared" si="18"/>
        <v>64.905473814880253</v>
      </c>
      <c r="T63" s="22"/>
      <c r="U63" s="22"/>
      <c r="V63" s="23">
        <f t="shared" si="17"/>
        <v>99.201355950847443</v>
      </c>
      <c r="W63">
        <f t="shared" si="7"/>
        <v>0.79864404915255705</v>
      </c>
      <c r="X63" s="22">
        <f t="shared" si="13"/>
        <v>0</v>
      </c>
      <c r="Y63">
        <f t="shared" si="8"/>
        <v>0.78617621448380304</v>
      </c>
      <c r="Z63">
        <f t="shared" si="9"/>
        <v>99.213823785516198</v>
      </c>
      <c r="AA63">
        <f t="shared" si="14"/>
        <v>0</v>
      </c>
      <c r="AB63">
        <f>Z55-Z63</f>
        <v>0</v>
      </c>
      <c r="AC63">
        <f t="shared" si="10"/>
        <v>1.0910309094157586</v>
      </c>
    </row>
    <row r="64" spans="1:29" x14ac:dyDescent="0.2">
      <c r="A64">
        <v>27500</v>
      </c>
      <c r="B64">
        <v>0</v>
      </c>
      <c r="C64">
        <v>0</v>
      </c>
      <c r="D64">
        <v>0</v>
      </c>
      <c r="E64" s="13">
        <f t="shared" si="0"/>
        <v>0</v>
      </c>
      <c r="F64" s="25">
        <f t="shared" si="2"/>
        <v>1314.0491</v>
      </c>
      <c r="G64" s="13">
        <f t="shared" si="11"/>
        <v>0</v>
      </c>
      <c r="H64">
        <f t="shared" si="3"/>
        <v>0.93549975381585471</v>
      </c>
      <c r="I64">
        <v>190.58</v>
      </c>
      <c r="J64">
        <v>1.9E-3</v>
      </c>
      <c r="K64">
        <v>1.1194</v>
      </c>
      <c r="L64">
        <f t="shared" si="4"/>
        <v>1.6035999999999999E-3</v>
      </c>
      <c r="M64">
        <f t="shared" si="5"/>
        <v>559.69999999999993</v>
      </c>
      <c r="N64" s="22">
        <f t="shared" si="1"/>
        <v>0.32292452950389133</v>
      </c>
      <c r="O64" s="22">
        <f t="shared" si="15"/>
        <v>0.32341121430537262</v>
      </c>
      <c r="P64" s="22">
        <f t="shared" si="6"/>
        <v>584.62022287977686</v>
      </c>
      <c r="Q64" s="22">
        <f t="shared" si="12"/>
        <v>0</v>
      </c>
      <c r="R64" s="22">
        <f t="shared" si="16"/>
        <v>99.201355950847443</v>
      </c>
      <c r="S64" s="32">
        <f t="shared" si="18"/>
        <v>64.905473814880253</v>
      </c>
      <c r="T64" s="22"/>
      <c r="U64" s="22"/>
      <c r="V64" s="23">
        <f t="shared" si="17"/>
        <v>99.201355950847443</v>
      </c>
      <c r="W64">
        <f t="shared" si="7"/>
        <v>0.79864404915255705</v>
      </c>
      <c r="X64" s="22">
        <f t="shared" si="13"/>
        <v>0</v>
      </c>
      <c r="Y64">
        <f t="shared" si="8"/>
        <v>0.78617621448380304</v>
      </c>
      <c r="Z64">
        <f t="shared" si="9"/>
        <v>99.213823785516198</v>
      </c>
      <c r="AA64">
        <f t="shared" si="14"/>
        <v>0</v>
      </c>
      <c r="AC64">
        <f t="shared" si="10"/>
        <v>1.0931640624999999</v>
      </c>
    </row>
    <row r="65" spans="1:29" x14ac:dyDescent="0.2">
      <c r="A65">
        <v>29000</v>
      </c>
      <c r="B65">
        <v>0</v>
      </c>
      <c r="C65">
        <v>0</v>
      </c>
      <c r="D65">
        <v>0</v>
      </c>
      <c r="E65" s="13">
        <f t="shared" si="0"/>
        <v>0</v>
      </c>
      <c r="F65" s="25">
        <f t="shared" si="2"/>
        <v>1436.43535</v>
      </c>
      <c r="G65" s="13">
        <f t="shared" si="11"/>
        <v>0</v>
      </c>
      <c r="H65">
        <f t="shared" si="3"/>
        <v>0.93549975381585471</v>
      </c>
      <c r="I65">
        <v>208.33</v>
      </c>
      <c r="J65">
        <v>1.9E-3</v>
      </c>
      <c r="K65">
        <v>1.024</v>
      </c>
      <c r="L65">
        <f t="shared" si="4"/>
        <v>1.6035999999999999E-3</v>
      </c>
      <c r="M65">
        <f t="shared" si="5"/>
        <v>512</v>
      </c>
      <c r="N65" s="22">
        <f t="shared" si="1"/>
        <v>0.32292452950389133</v>
      </c>
      <c r="O65" s="22">
        <f t="shared" si="15"/>
        <v>0.32341121430537262</v>
      </c>
      <c r="P65" s="22">
        <f t="shared" si="6"/>
        <v>535.31897033451003</v>
      </c>
      <c r="Q65" s="22">
        <f t="shared" si="12"/>
        <v>0</v>
      </c>
      <c r="R65" s="22">
        <f t="shared" si="16"/>
        <v>99.201355950847443</v>
      </c>
      <c r="S65" s="32">
        <f t="shared" si="18"/>
        <v>64.905473814880253</v>
      </c>
      <c r="T65" s="22"/>
      <c r="U65" s="22"/>
      <c r="V65" s="23">
        <f t="shared" si="17"/>
        <v>99.201355950847443</v>
      </c>
      <c r="W65">
        <f t="shared" si="7"/>
        <v>0.79864404915255705</v>
      </c>
      <c r="X65" s="22">
        <f t="shared" si="13"/>
        <v>0</v>
      </c>
      <c r="Y65">
        <f t="shared" si="8"/>
        <v>0.78617621448380304</v>
      </c>
      <c r="Z65">
        <f t="shared" si="9"/>
        <v>99.213823785516198</v>
      </c>
      <c r="AA65">
        <f t="shared" si="14"/>
        <v>0</v>
      </c>
      <c r="AC65">
        <f t="shared" si="10"/>
        <v>1.0780082113906728</v>
      </c>
    </row>
    <row r="66" spans="1:29" x14ac:dyDescent="0.2">
      <c r="A66">
        <v>30500</v>
      </c>
      <c r="B66">
        <v>0</v>
      </c>
      <c r="C66">
        <v>0</v>
      </c>
      <c r="D66">
        <v>0</v>
      </c>
      <c r="E66" s="13">
        <f t="shared" si="0"/>
        <v>0</v>
      </c>
      <c r="F66" s="25">
        <f t="shared" si="2"/>
        <v>1548.4101499999999</v>
      </c>
      <c r="G66" s="13">
        <f t="shared" si="11"/>
        <v>0</v>
      </c>
      <c r="H66">
        <f t="shared" si="3"/>
        <v>0.93549975381585471</v>
      </c>
      <c r="I66">
        <v>224.57</v>
      </c>
      <c r="J66">
        <v>1.9E-3</v>
      </c>
      <c r="K66">
        <v>0.94989999999999997</v>
      </c>
      <c r="L66">
        <f t="shared" si="4"/>
        <v>1.6035999999999999E-3</v>
      </c>
      <c r="M66">
        <f t="shared" si="5"/>
        <v>474.95</v>
      </c>
      <c r="N66" s="22">
        <f t="shared" si="1"/>
        <v>0.32292452950389133</v>
      </c>
      <c r="O66" s="22">
        <f t="shared" si="15"/>
        <v>0.32341121430537262</v>
      </c>
      <c r="P66" s="22">
        <f t="shared" si="6"/>
        <v>493.12716412706345</v>
      </c>
      <c r="Q66" s="22">
        <f t="shared" si="12"/>
        <v>0</v>
      </c>
      <c r="R66" s="22">
        <f t="shared" si="16"/>
        <v>99.201355950847443</v>
      </c>
      <c r="S66" s="32">
        <f t="shared" si="18"/>
        <v>64.905473814880253</v>
      </c>
      <c r="T66" s="22"/>
      <c r="U66" s="22"/>
      <c r="V66" s="23">
        <f t="shared" si="17"/>
        <v>99.201355950847443</v>
      </c>
      <c r="W66">
        <f t="shared" si="7"/>
        <v>0.79864404915255705</v>
      </c>
      <c r="X66" s="22">
        <f t="shared" si="13"/>
        <v>0</v>
      </c>
      <c r="Y66">
        <f t="shared" si="8"/>
        <v>0.78617621448380304</v>
      </c>
      <c r="Z66">
        <f t="shared" si="9"/>
        <v>99.213823785516198</v>
      </c>
      <c r="AA66">
        <f t="shared" si="14"/>
        <v>0</v>
      </c>
      <c r="AC66">
        <f t="shared" si="10"/>
        <v>1.0958698661744346</v>
      </c>
    </row>
    <row r="67" spans="1:29" x14ac:dyDescent="0.2">
      <c r="A67">
        <v>33000</v>
      </c>
      <c r="B67">
        <v>0</v>
      </c>
      <c r="C67">
        <v>0</v>
      </c>
      <c r="D67">
        <v>0</v>
      </c>
      <c r="E67" s="13">
        <f t="shared" si="0"/>
        <v>0</v>
      </c>
      <c r="F67" s="25">
        <f t="shared" si="2"/>
        <v>1696.8594999999998</v>
      </c>
      <c r="G67" s="13">
        <f t="shared" si="11"/>
        <v>0</v>
      </c>
      <c r="H67">
        <f t="shared" si="3"/>
        <v>0.93549975381585471</v>
      </c>
      <c r="I67">
        <v>246.1</v>
      </c>
      <c r="J67">
        <v>1.9E-3</v>
      </c>
      <c r="K67">
        <v>0.86680000000000001</v>
      </c>
      <c r="L67">
        <f t="shared" si="4"/>
        <v>1.6035999999999999E-3</v>
      </c>
      <c r="M67">
        <f t="shared" si="5"/>
        <v>433.40000000000003</v>
      </c>
      <c r="N67" s="22">
        <f t="shared" si="1"/>
        <v>0.32292452950389133</v>
      </c>
      <c r="O67" s="22">
        <f t="shared" si="15"/>
        <v>0.32341121430537262</v>
      </c>
      <c r="P67" s="22">
        <f t="shared" si="6"/>
        <v>453.69960326189397</v>
      </c>
      <c r="Q67" s="22">
        <f t="shared" si="12"/>
        <v>0</v>
      </c>
      <c r="R67" s="22">
        <f t="shared" si="16"/>
        <v>99.201355950847443</v>
      </c>
      <c r="S67" s="32">
        <f t="shared" si="18"/>
        <v>64.905473814880253</v>
      </c>
      <c r="T67" s="22"/>
      <c r="U67" s="22"/>
      <c r="V67" s="23">
        <f t="shared" si="17"/>
        <v>99.201355950847443</v>
      </c>
      <c r="W67">
        <f t="shared" si="7"/>
        <v>0.79864404915255705</v>
      </c>
      <c r="X67" s="22">
        <f t="shared" si="13"/>
        <v>0</v>
      </c>
      <c r="Y67">
        <f t="shared" si="8"/>
        <v>0.78617621448380304</v>
      </c>
      <c r="Z67">
        <f t="shared" si="9"/>
        <v>99.213823785516198</v>
      </c>
      <c r="AA67">
        <f t="shared" si="14"/>
        <v>0</v>
      </c>
      <c r="AC67">
        <f t="shared" si="10"/>
        <v>1.0878514056224902</v>
      </c>
    </row>
    <row r="68" spans="1:29" x14ac:dyDescent="0.2">
      <c r="A68">
        <v>34500</v>
      </c>
      <c r="B68">
        <v>0</v>
      </c>
      <c r="C68">
        <v>0</v>
      </c>
      <c r="D68">
        <v>0</v>
      </c>
      <c r="E68" s="13">
        <f t="shared" si="0"/>
        <v>0</v>
      </c>
      <c r="F68" s="25">
        <f t="shared" si="2"/>
        <v>1845.9294</v>
      </c>
      <c r="G68" s="13">
        <f t="shared" si="11"/>
        <v>0</v>
      </c>
      <c r="H68">
        <f t="shared" si="3"/>
        <v>0.93549975381585471</v>
      </c>
      <c r="I68">
        <v>267.72000000000003</v>
      </c>
      <c r="J68">
        <v>1.9E-3</v>
      </c>
      <c r="K68">
        <v>0.79679999999999995</v>
      </c>
      <c r="L68">
        <f t="shared" si="4"/>
        <v>1.6035999999999999E-3</v>
      </c>
      <c r="M68">
        <f t="shared" si="5"/>
        <v>398.4</v>
      </c>
      <c r="N68" s="22">
        <f t="shared" si="1"/>
        <v>0.32292452950389133</v>
      </c>
      <c r="O68" s="22">
        <f t="shared" si="15"/>
        <v>0.32341121430537262</v>
      </c>
      <c r="P68" s="22">
        <f t="shared" si="6"/>
        <v>415.53165944365793</v>
      </c>
      <c r="Q68" s="22">
        <f t="shared" si="12"/>
        <v>0</v>
      </c>
      <c r="R68" s="22">
        <f t="shared" si="16"/>
        <v>99.201355950847443</v>
      </c>
      <c r="S68" s="32">
        <f t="shared" si="18"/>
        <v>64.905473814880253</v>
      </c>
      <c r="T68" s="22"/>
      <c r="U68" s="22"/>
      <c r="V68" s="23">
        <f t="shared" si="17"/>
        <v>99.201355950847443</v>
      </c>
      <c r="W68">
        <f t="shared" si="7"/>
        <v>0.79864404915255705</v>
      </c>
      <c r="X68" s="22">
        <f t="shared" si="13"/>
        <v>0</v>
      </c>
      <c r="Y68">
        <f t="shared" si="8"/>
        <v>0.78617621448380304</v>
      </c>
      <c r="Z68">
        <f t="shared" si="9"/>
        <v>99.213823785516198</v>
      </c>
      <c r="AA68">
        <f t="shared" si="14"/>
        <v>0</v>
      </c>
      <c r="AC68">
        <f t="shared" si="10"/>
        <v>1.0799674708593114</v>
      </c>
    </row>
    <row r="69" spans="1:29" x14ac:dyDescent="0.2">
      <c r="A69">
        <v>36000</v>
      </c>
      <c r="B69">
        <v>0</v>
      </c>
      <c r="C69">
        <v>0</v>
      </c>
      <c r="D69">
        <v>0</v>
      </c>
      <c r="E69" s="13">
        <f t="shared" si="0"/>
        <v>0</v>
      </c>
      <c r="F69" s="25">
        <f t="shared" si="2"/>
        <v>1993.4823999999999</v>
      </c>
      <c r="G69" s="13">
        <f t="shared" si="11"/>
        <v>4.9236829148203043E-2</v>
      </c>
      <c r="H69">
        <f t="shared" si="3"/>
        <v>0.98473658296405775</v>
      </c>
      <c r="I69">
        <v>289.12</v>
      </c>
      <c r="J69">
        <v>2E-3</v>
      </c>
      <c r="K69">
        <v>0.73780000000000001</v>
      </c>
      <c r="L69">
        <f t="shared" si="4"/>
        <v>1.688E-3</v>
      </c>
      <c r="M69">
        <f t="shared" si="5"/>
        <v>368.9</v>
      </c>
      <c r="N69" s="22">
        <f t="shared" si="1"/>
        <v>0.32276187774054577</v>
      </c>
      <c r="O69" s="22">
        <f t="shared" si="15"/>
        <v>0.32324848313649235</v>
      </c>
      <c r="P69" s="22">
        <f t="shared" si="6"/>
        <v>383.3663522011289</v>
      </c>
      <c r="Q69" s="22">
        <f t="shared" si="12"/>
        <v>4.8682573955384665E-3</v>
      </c>
      <c r="R69" s="22">
        <f t="shared" si="16"/>
        <v>99.151440697775399</v>
      </c>
      <c r="S69" s="32">
        <f t="shared" si="18"/>
        <v>64.714115529986003</v>
      </c>
      <c r="T69" s="22"/>
      <c r="U69" s="22"/>
      <c r="V69" s="23">
        <f t="shared" si="17"/>
        <v>99.151440697775399</v>
      </c>
      <c r="W69">
        <f t="shared" si="7"/>
        <v>0.84855930222460074</v>
      </c>
      <c r="X69" s="22">
        <f t="shared" si="13"/>
        <v>1.6920424770184303E-3</v>
      </c>
      <c r="Y69">
        <f t="shared" si="8"/>
        <v>0.82755390998295064</v>
      </c>
      <c r="Z69">
        <f t="shared" si="9"/>
        <v>99.172446090017047</v>
      </c>
      <c r="AA69">
        <f t="shared" si="14"/>
        <v>4.1377695499150491E-2</v>
      </c>
      <c r="AC69">
        <f t="shared" si="10"/>
        <v>1.0862779740871613</v>
      </c>
    </row>
    <row r="70" spans="1:29" x14ac:dyDescent="0.2">
      <c r="A70">
        <v>37500</v>
      </c>
      <c r="B70">
        <v>0</v>
      </c>
      <c r="C70">
        <v>0</v>
      </c>
      <c r="D70">
        <v>0</v>
      </c>
      <c r="E70" s="13">
        <f t="shared" si="0"/>
        <v>0</v>
      </c>
      <c r="F70" s="25">
        <f t="shared" si="2"/>
        <v>2165.5816</v>
      </c>
      <c r="G70" s="13">
        <f t="shared" si="11"/>
        <v>4.9236829148202821E-2</v>
      </c>
      <c r="H70">
        <f t="shared" si="3"/>
        <v>1.0339734121122606</v>
      </c>
      <c r="I70">
        <v>314.08</v>
      </c>
      <c r="J70">
        <v>2.0999999999999999E-3</v>
      </c>
      <c r="K70">
        <v>0.67920000000000003</v>
      </c>
      <c r="L70">
        <f t="shared" si="4"/>
        <v>1.7723999999999999E-3</v>
      </c>
      <c r="M70">
        <f t="shared" si="5"/>
        <v>339.6</v>
      </c>
      <c r="N70" s="22">
        <f t="shared" si="1"/>
        <v>0.32259922597720025</v>
      </c>
      <c r="O70" s="22">
        <f t="shared" si="15"/>
        <v>0.32308575196761208</v>
      </c>
      <c r="P70" s="22">
        <f>EXP(LN((M70)*(M69))/2)</f>
        <v>353.94694517681592</v>
      </c>
      <c r="Q70" s="22">
        <f>-(N70-N69)/(LOG(M69)-LOG(M70))</f>
        <v>4.5255246813100513E-3</v>
      </c>
      <c r="R70" s="22">
        <f t="shared" si="16"/>
        <v>99.10152544470337</v>
      </c>
      <c r="S70" s="32">
        <f>S71+(R70-R71)*P71/100</f>
        <v>64.537442016560277</v>
      </c>
      <c r="T70" s="22"/>
      <c r="U70" s="22"/>
      <c r="V70" s="23">
        <f t="shared" si="17"/>
        <v>99.10152544470337</v>
      </c>
      <c r="W70">
        <f t="shared" si="7"/>
        <v>0.89847455529663023</v>
      </c>
      <c r="X70" s="22">
        <f t="shared" si="13"/>
        <v>1.7035922550180738E-3</v>
      </c>
      <c r="Y70">
        <f t="shared" si="8"/>
        <v>0.86893160548209802</v>
      </c>
      <c r="Z70">
        <f t="shared" si="9"/>
        <v>99.131068394517897</v>
      </c>
      <c r="AA70">
        <f t="shared" si="14"/>
        <v>4.1377695499150491E-2</v>
      </c>
      <c r="AC70">
        <f t="shared" si="10"/>
        <v>1.0902086677367577</v>
      </c>
    </row>
    <row r="71" spans="1:29" x14ac:dyDescent="0.2">
      <c r="A71">
        <v>39000</v>
      </c>
      <c r="B71">
        <v>0</v>
      </c>
      <c r="C71">
        <v>0</v>
      </c>
      <c r="D71">
        <v>0</v>
      </c>
      <c r="E71" s="13">
        <f t="shared" si="0"/>
        <v>0</v>
      </c>
      <c r="F71" s="25">
        <f t="shared" ref="F71:F132" si="19">I71*6.895</f>
        <v>2361.1237999999998</v>
      </c>
      <c r="G71" s="13">
        <f t="shared" ref="G71:G132" si="20">+H71-H70</f>
        <v>0</v>
      </c>
      <c r="H71">
        <f t="shared" si="3"/>
        <v>1.0339734121122606</v>
      </c>
      <c r="I71">
        <v>342.44</v>
      </c>
      <c r="J71">
        <v>2.0999999999999999E-3</v>
      </c>
      <c r="K71">
        <v>0.623</v>
      </c>
      <c r="L71">
        <f t="shared" si="4"/>
        <v>1.7723999999999999E-3</v>
      </c>
      <c r="M71">
        <f t="shared" si="5"/>
        <v>311.5</v>
      </c>
      <c r="N71" s="22">
        <f t="shared" si="1"/>
        <v>0.32259922597720025</v>
      </c>
      <c r="O71" s="22">
        <f t="shared" si="15"/>
        <v>0.32308575196761208</v>
      </c>
      <c r="P71" s="22">
        <f>EXP(LN((M71)*(M70))/2)</f>
        <v>325.24667561713835</v>
      </c>
      <c r="Q71" s="22">
        <f>-(N71-N70)/(LOG(M70)-LOG(M71))</f>
        <v>0</v>
      </c>
      <c r="R71" s="22">
        <f t="shared" si="16"/>
        <v>99.10152544470337</v>
      </c>
      <c r="S71" s="32">
        <f>S72+(R71-R72)*P72/100</f>
        <v>64.537442016560277</v>
      </c>
      <c r="T71" s="22"/>
      <c r="U71" s="22"/>
      <c r="V71" s="23">
        <f t="shared" si="17"/>
        <v>99.10152544470337</v>
      </c>
      <c r="W71">
        <f t="shared" si="7"/>
        <v>0.89847455529663023</v>
      </c>
      <c r="X71" s="22">
        <f t="shared" si="13"/>
        <v>0</v>
      </c>
      <c r="Y71">
        <f t="shared" si="8"/>
        <v>0.86893160548209802</v>
      </c>
      <c r="Z71">
        <f t="shared" si="9"/>
        <v>99.131068394517897</v>
      </c>
      <c r="AA71">
        <f t="shared" si="14"/>
        <v>0</v>
      </c>
      <c r="AB71">
        <f>Z63-Z71</f>
        <v>8.2755390998300982E-2</v>
      </c>
      <c r="AC71">
        <f t="shared" si="10"/>
        <v>1.0878295791863106</v>
      </c>
    </row>
    <row r="72" spans="1:29" x14ac:dyDescent="0.2">
      <c r="B72">
        <v>0</v>
      </c>
      <c r="C72">
        <v>0</v>
      </c>
      <c r="D72">
        <v>0</v>
      </c>
      <c r="E72" s="13">
        <f t="shared" si="0"/>
        <v>0</v>
      </c>
      <c r="F72" s="25">
        <f t="shared" si="19"/>
        <v>2568.4564499999997</v>
      </c>
      <c r="G72" s="13">
        <f t="shared" si="20"/>
        <v>4.9236829148202821E-2</v>
      </c>
      <c r="H72">
        <f t="shared" si="3"/>
        <v>1.0832102412604634</v>
      </c>
      <c r="I72">
        <v>372.51</v>
      </c>
      <c r="J72">
        <v>2.2000000000000001E-3</v>
      </c>
      <c r="K72">
        <v>0.57269999999999999</v>
      </c>
      <c r="L72">
        <f t="shared" si="4"/>
        <v>1.8568E-3</v>
      </c>
      <c r="M72">
        <f t="shared" si="5"/>
        <v>286.34999999999997</v>
      </c>
      <c r="N72" s="22">
        <f t="shared" ref="N72:N133" si="21">N$10-L72/K$10</f>
        <v>0.32243657421385469</v>
      </c>
      <c r="O72" s="22">
        <f t="shared" ref="O72:O133" si="22">N$11-(L72-L$22)/K$11</f>
        <v>0.32292302079873186</v>
      </c>
      <c r="P72" s="22">
        <f t="shared" ref="P72:P133" si="23">EXP(LN((M72)*(M71))/2)</f>
        <v>298.66038404850417</v>
      </c>
      <c r="Q72" s="22">
        <f t="shared" ref="Q72:Q133" si="24">-(N72-N71)/(LOG(M71)-LOG(M72))</f>
        <v>4.4487943546965992E-3</v>
      </c>
      <c r="R72" s="22">
        <f t="shared" si="16"/>
        <v>99.05161019163134</v>
      </c>
      <c r="S72" s="32">
        <f t="shared" ref="S72:S133" si="25">S73+(R72-R73)*P73/100</f>
        <v>64.388364930036573</v>
      </c>
      <c r="T72" s="22"/>
      <c r="U72" s="22"/>
      <c r="V72" s="23">
        <f t="shared" ref="V72:V133" si="26">(O72/$N$11*100)</f>
        <v>99.05161019163134</v>
      </c>
      <c r="W72">
        <f t="shared" ref="W72:W133" si="27">100-R72</f>
        <v>0.94838980836865971</v>
      </c>
      <c r="X72" s="22">
        <f t="shared" ref="X72:X133" si="28">-(R72-R71)/(M71-M72)</f>
        <v>1.9847019114127007E-3</v>
      </c>
      <c r="Y72">
        <f t="shared" si="8"/>
        <v>0.91030930098124563</v>
      </c>
      <c r="Z72">
        <f t="shared" si="9"/>
        <v>99.08969069901876</v>
      </c>
      <c r="AA72">
        <f t="shared" si="14"/>
        <v>4.137769549913628E-2</v>
      </c>
      <c r="AC72">
        <f t="shared" si="10"/>
        <v>1.0887832699619771</v>
      </c>
    </row>
    <row r="73" spans="1:29" x14ac:dyDescent="0.2">
      <c r="B73">
        <v>0</v>
      </c>
      <c r="C73">
        <v>0</v>
      </c>
      <c r="D73">
        <v>0</v>
      </c>
      <c r="E73" s="13">
        <f t="shared" si="0"/>
        <v>0</v>
      </c>
      <c r="F73" s="25">
        <f t="shared" si="19"/>
        <v>2796.5430499999998</v>
      </c>
      <c r="G73" s="13">
        <f t="shared" si="20"/>
        <v>4.9236829148202821E-2</v>
      </c>
      <c r="H73">
        <f t="shared" si="3"/>
        <v>1.1324470704086662</v>
      </c>
      <c r="I73">
        <v>405.59</v>
      </c>
      <c r="J73">
        <v>2.3E-3</v>
      </c>
      <c r="K73">
        <v>0.52600000000000002</v>
      </c>
      <c r="L73">
        <f t="shared" si="4"/>
        <v>1.9411999999999999E-3</v>
      </c>
      <c r="M73">
        <f t="shared" si="5"/>
        <v>263</v>
      </c>
      <c r="N73" s="22">
        <f t="shared" si="21"/>
        <v>0.32227392245050918</v>
      </c>
      <c r="O73" s="22">
        <f t="shared" si="22"/>
        <v>0.32276028962985159</v>
      </c>
      <c r="P73" s="22">
        <f t="shared" si="23"/>
        <v>274.42676618726529</v>
      </c>
      <c r="Q73" s="22">
        <f t="shared" si="24"/>
        <v>4.4029623080853652E-3</v>
      </c>
      <c r="R73" s="22">
        <f t="shared" si="16"/>
        <v>99.001694938559297</v>
      </c>
      <c r="S73" s="32">
        <f t="shared" si="25"/>
        <v>64.251384115196771</v>
      </c>
      <c r="T73" s="22"/>
      <c r="U73" s="22"/>
      <c r="V73" s="23">
        <f t="shared" si="26"/>
        <v>99.001694938559297</v>
      </c>
      <c r="W73">
        <f t="shared" si="27"/>
        <v>0.99830506144070341</v>
      </c>
      <c r="X73" s="22">
        <f t="shared" si="28"/>
        <v>2.137698204370183E-3</v>
      </c>
      <c r="Y73">
        <f t="shared" si="8"/>
        <v>0.95168699648039301</v>
      </c>
      <c r="Z73">
        <f t="shared" si="9"/>
        <v>99.04831300351961</v>
      </c>
      <c r="AA73">
        <f t="shared" si="14"/>
        <v>4.1377695499150491E-2</v>
      </c>
      <c r="AC73">
        <f t="shared" si="10"/>
        <v>1.0892524332159867</v>
      </c>
    </row>
    <row r="74" spans="1:29" x14ac:dyDescent="0.2">
      <c r="B74">
        <v>0</v>
      </c>
      <c r="C74">
        <v>0</v>
      </c>
      <c r="D74">
        <v>0</v>
      </c>
      <c r="E74" s="13">
        <f t="shared" si="0"/>
        <v>0</v>
      </c>
      <c r="F74" s="25">
        <f t="shared" si="19"/>
        <v>3045.86625</v>
      </c>
      <c r="G74" s="13">
        <f t="shared" si="20"/>
        <v>4.9236829148202821E-2</v>
      </c>
      <c r="H74">
        <f t="shared" si="3"/>
        <v>1.181683899556869</v>
      </c>
      <c r="I74">
        <v>441.75</v>
      </c>
      <c r="J74">
        <v>2.3999999999999998E-3</v>
      </c>
      <c r="K74">
        <v>0.4829</v>
      </c>
      <c r="L74">
        <f t="shared" si="4"/>
        <v>2.0255999999999998E-3</v>
      </c>
      <c r="M74">
        <f t="shared" si="5"/>
        <v>241.45</v>
      </c>
      <c r="N74" s="22">
        <f t="shared" si="21"/>
        <v>0.32211127068716361</v>
      </c>
      <c r="O74" s="22">
        <f t="shared" si="22"/>
        <v>0.32259755846097138</v>
      </c>
      <c r="P74" s="22">
        <f t="shared" si="23"/>
        <v>251.99474200863796</v>
      </c>
      <c r="Q74" s="22">
        <f t="shared" si="24"/>
        <v>4.3807747034134165E-3</v>
      </c>
      <c r="R74" s="22">
        <f t="shared" si="16"/>
        <v>98.951779685487267</v>
      </c>
      <c r="S74" s="32">
        <f t="shared" si="25"/>
        <v>64.12560030199495</v>
      </c>
      <c r="T74" s="22"/>
      <c r="U74" s="22"/>
      <c r="V74" s="23">
        <f t="shared" si="26"/>
        <v>98.951779685487267</v>
      </c>
      <c r="W74">
        <f t="shared" si="27"/>
        <v>1.0482203145127329</v>
      </c>
      <c r="X74" s="22">
        <f t="shared" si="28"/>
        <v>2.3162530427855896E-3</v>
      </c>
      <c r="Y74">
        <f t="shared" si="8"/>
        <v>0.99306469197954061</v>
      </c>
      <c r="Z74">
        <f t="shared" si="9"/>
        <v>99.006935308020459</v>
      </c>
      <c r="AA74">
        <f t="shared" si="14"/>
        <v>4.1377695499150491E-2</v>
      </c>
      <c r="AC74">
        <f t="shared" si="10"/>
        <v>1.084681042228212</v>
      </c>
    </row>
    <row r="75" spans="1:29" x14ac:dyDescent="0.2">
      <c r="B75">
        <v>0</v>
      </c>
      <c r="C75">
        <v>0</v>
      </c>
      <c r="D75">
        <v>0</v>
      </c>
      <c r="E75" s="13">
        <f t="shared" si="0"/>
        <v>0</v>
      </c>
      <c r="F75" s="25">
        <f t="shared" si="19"/>
        <v>3303.7392499999996</v>
      </c>
      <c r="G75" s="13">
        <f t="shared" si="20"/>
        <v>9.8473658296405864E-2</v>
      </c>
      <c r="H75">
        <f t="shared" si="3"/>
        <v>1.2801575578532749</v>
      </c>
      <c r="I75">
        <v>479.15</v>
      </c>
      <c r="J75">
        <v>2.5999999999999999E-3</v>
      </c>
      <c r="K75">
        <v>0.44519999999999998</v>
      </c>
      <c r="L75">
        <f t="shared" si="4"/>
        <v>2.1944E-3</v>
      </c>
      <c r="M75">
        <f t="shared" si="5"/>
        <v>222.6</v>
      </c>
      <c r="N75" s="22">
        <f t="shared" si="21"/>
        <v>0.32178596716047253</v>
      </c>
      <c r="O75" s="22">
        <f t="shared" si="22"/>
        <v>0.32227209612321084</v>
      </c>
      <c r="P75" s="22">
        <f t="shared" si="23"/>
        <v>231.83349628558855</v>
      </c>
      <c r="Q75" s="22">
        <f t="shared" si="24"/>
        <v>9.2148622844384076E-3</v>
      </c>
      <c r="R75" s="22">
        <f t="shared" si="16"/>
        <v>98.85194917934318</v>
      </c>
      <c r="S75" s="32">
        <f t="shared" si="25"/>
        <v>63.894159749241517</v>
      </c>
      <c r="T75" s="22"/>
      <c r="U75" s="22"/>
      <c r="V75" s="23">
        <f t="shared" si="26"/>
        <v>98.85194917934318</v>
      </c>
      <c r="W75">
        <f t="shared" si="27"/>
        <v>1.1480508206568203</v>
      </c>
      <c r="X75" s="22">
        <f t="shared" si="28"/>
        <v>5.2960480713043724E-3</v>
      </c>
      <c r="Y75">
        <f t="shared" si="8"/>
        <v>1.0758200829778357</v>
      </c>
      <c r="Z75">
        <f t="shared" si="9"/>
        <v>98.924179917022158</v>
      </c>
      <c r="AA75">
        <f t="shared" si="14"/>
        <v>8.2755390998300982E-2</v>
      </c>
      <c r="AC75">
        <f t="shared" si="10"/>
        <v>1.0869140625</v>
      </c>
    </row>
    <row r="76" spans="1:29" x14ac:dyDescent="0.2">
      <c r="B76">
        <v>0</v>
      </c>
      <c r="C76">
        <v>0</v>
      </c>
      <c r="D76">
        <v>0</v>
      </c>
      <c r="E76" s="13">
        <f t="shared" si="0"/>
        <v>0</v>
      </c>
      <c r="F76" s="25">
        <f t="shared" si="19"/>
        <v>3590.6401999999998</v>
      </c>
      <c r="G76" s="13">
        <f t="shared" si="20"/>
        <v>0.14771048744460868</v>
      </c>
      <c r="H76">
        <f t="shared" si="3"/>
        <v>1.4278680452978836</v>
      </c>
      <c r="I76">
        <v>520.76</v>
      </c>
      <c r="J76">
        <v>2.8999999999999998E-3</v>
      </c>
      <c r="K76">
        <v>0.40960000000000002</v>
      </c>
      <c r="L76">
        <f t="shared" si="4"/>
        <v>2.4475999999999999E-3</v>
      </c>
      <c r="M76">
        <f t="shared" si="5"/>
        <v>204.8</v>
      </c>
      <c r="N76" s="22">
        <f t="shared" si="21"/>
        <v>0.32129801187043594</v>
      </c>
      <c r="O76" s="22">
        <f t="shared" si="22"/>
        <v>0.32178390261657014</v>
      </c>
      <c r="P76" s="22">
        <f t="shared" si="23"/>
        <v>213.51458966543723</v>
      </c>
      <c r="Q76" s="22">
        <f t="shared" si="24"/>
        <v>1.34812126000149E-2</v>
      </c>
      <c r="R76" s="22">
        <f t="shared" si="16"/>
        <v>98.702203420127091</v>
      </c>
      <c r="S76" s="32">
        <f t="shared" si="25"/>
        <v>63.57443070590989</v>
      </c>
      <c r="T76" s="22"/>
      <c r="U76" s="22"/>
      <c r="V76" s="23">
        <f t="shared" si="26"/>
        <v>98.702203420127091</v>
      </c>
      <c r="W76">
        <f t="shared" si="27"/>
        <v>1.2977965798729088</v>
      </c>
      <c r="X76" s="22">
        <f t="shared" si="28"/>
        <v>8.4126831020274496E-3</v>
      </c>
      <c r="Y76">
        <f t="shared" si="8"/>
        <v>1.1999531694752783</v>
      </c>
      <c r="Z76">
        <f t="shared" si="9"/>
        <v>98.800046830524721</v>
      </c>
      <c r="AA76">
        <f t="shared" si="14"/>
        <v>0.12413308649743726</v>
      </c>
      <c r="AC76">
        <f t="shared" si="10"/>
        <v>1.0850331125827815</v>
      </c>
    </row>
    <row r="77" spans="1:29" x14ac:dyDescent="0.2">
      <c r="B77">
        <v>0</v>
      </c>
      <c r="C77">
        <v>0</v>
      </c>
      <c r="D77">
        <v>0</v>
      </c>
      <c r="E77" s="13">
        <f t="shared" si="0"/>
        <v>0</v>
      </c>
      <c r="F77" s="25">
        <f t="shared" si="19"/>
        <v>3896.7092499999994</v>
      </c>
      <c r="G77" s="13">
        <f t="shared" si="20"/>
        <v>0.14771048744460868</v>
      </c>
      <c r="H77">
        <f t="shared" si="3"/>
        <v>1.5755785327424923</v>
      </c>
      <c r="I77">
        <v>565.15</v>
      </c>
      <c r="J77">
        <v>3.1999999999999997E-3</v>
      </c>
      <c r="K77">
        <v>0.3775</v>
      </c>
      <c r="L77">
        <f t="shared" si="4"/>
        <v>2.7007999999999997E-3</v>
      </c>
      <c r="M77">
        <f t="shared" si="5"/>
        <v>188.75</v>
      </c>
      <c r="N77" s="22">
        <f t="shared" si="21"/>
        <v>0.32081005658039929</v>
      </c>
      <c r="O77" s="22">
        <f t="shared" si="22"/>
        <v>0.32129570910992938</v>
      </c>
      <c r="P77" s="22">
        <f t="shared" si="23"/>
        <v>196.6112916391121</v>
      </c>
      <c r="Q77" s="22">
        <f t="shared" si="24"/>
        <v>1.3767327826084759E-2</v>
      </c>
      <c r="R77" s="22">
        <f t="shared" si="16"/>
        <v>98.552457660910989</v>
      </c>
      <c r="S77" s="32">
        <f t="shared" si="25"/>
        <v>63.280013634540317</v>
      </c>
      <c r="T77" s="22"/>
      <c r="U77" s="22"/>
      <c r="V77" s="23">
        <f t="shared" si="26"/>
        <v>98.552457660910989</v>
      </c>
      <c r="W77">
        <f t="shared" si="27"/>
        <v>1.4475423390890114</v>
      </c>
      <c r="X77" s="22">
        <f t="shared" si="28"/>
        <v>9.3299538452400344E-3</v>
      </c>
      <c r="Y77">
        <f t="shared" si="8"/>
        <v>1.3240862559727209</v>
      </c>
      <c r="Z77">
        <f t="shared" si="9"/>
        <v>98.675913744027284</v>
      </c>
      <c r="AA77">
        <f t="shared" si="14"/>
        <v>0.12413308649743726</v>
      </c>
      <c r="AC77">
        <f t="shared" si="10"/>
        <v>1.0916714864083286</v>
      </c>
    </row>
    <row r="78" spans="1:29" x14ac:dyDescent="0.2">
      <c r="B78">
        <v>0</v>
      </c>
      <c r="C78">
        <v>0</v>
      </c>
      <c r="D78">
        <v>0</v>
      </c>
      <c r="E78" s="13">
        <f t="shared" si="0"/>
        <v>0</v>
      </c>
      <c r="F78" s="25">
        <f t="shared" si="19"/>
        <v>4253.9391999999998</v>
      </c>
      <c r="G78" s="13">
        <f t="shared" si="20"/>
        <v>0.19694731659281128</v>
      </c>
      <c r="H78">
        <f t="shared" si="3"/>
        <v>1.7725258493353035</v>
      </c>
      <c r="I78">
        <v>616.96</v>
      </c>
      <c r="J78">
        <v>3.5999999999999999E-3</v>
      </c>
      <c r="K78">
        <v>0.3458</v>
      </c>
      <c r="L78">
        <f t="shared" si="4"/>
        <v>3.0383999999999997E-3</v>
      </c>
      <c r="M78">
        <f t="shared" si="5"/>
        <v>172.9</v>
      </c>
      <c r="N78" s="22">
        <f t="shared" si="21"/>
        <v>0.32015944952701714</v>
      </c>
      <c r="O78" s="22">
        <f t="shared" si="22"/>
        <v>0.32064478443440836</v>
      </c>
      <c r="P78" s="22">
        <f t="shared" si="23"/>
        <v>180.65125241746873</v>
      </c>
      <c r="Q78" s="22">
        <f t="shared" si="24"/>
        <v>1.7079901726151894E-2</v>
      </c>
      <c r="R78" s="22">
        <f t="shared" si="16"/>
        <v>98.352796648622828</v>
      </c>
      <c r="S78" s="32">
        <f t="shared" si="25"/>
        <v>62.919323515252358</v>
      </c>
      <c r="T78" s="22"/>
      <c r="U78" s="22"/>
      <c r="V78" s="23">
        <f t="shared" si="26"/>
        <v>98.352796648622828</v>
      </c>
      <c r="W78">
        <f t="shared" si="27"/>
        <v>1.647203351377172</v>
      </c>
      <c r="X78" s="22">
        <f t="shared" si="28"/>
        <v>1.2596909292628432E-2</v>
      </c>
      <c r="Y78">
        <f t="shared" si="8"/>
        <v>1.4895970379693109</v>
      </c>
      <c r="Z78">
        <f t="shared" si="9"/>
        <v>98.510402962030696</v>
      </c>
      <c r="AA78">
        <f t="shared" si="14"/>
        <v>0.16551078199658775</v>
      </c>
      <c r="AC78">
        <f t="shared" si="10"/>
        <v>1.0813008130081303</v>
      </c>
    </row>
    <row r="79" spans="1:29" x14ac:dyDescent="0.2">
      <c r="B79">
        <v>0</v>
      </c>
      <c r="C79">
        <v>0</v>
      </c>
      <c r="D79">
        <v>0</v>
      </c>
      <c r="E79" s="13">
        <f t="shared" ref="E79:E133" si="29">AVERAGE(B79:D79)</f>
        <v>0</v>
      </c>
      <c r="F79" s="25">
        <f t="shared" si="19"/>
        <v>4599.03395</v>
      </c>
      <c r="G79" s="13">
        <f t="shared" si="20"/>
        <v>0.19694731659281195</v>
      </c>
      <c r="H79">
        <f t="shared" si="3"/>
        <v>1.9694731659281155</v>
      </c>
      <c r="I79">
        <v>667.01</v>
      </c>
      <c r="J79">
        <v>4.0000000000000001E-3</v>
      </c>
      <c r="K79">
        <v>0.31979999999999997</v>
      </c>
      <c r="L79">
        <f t="shared" si="4"/>
        <v>3.3760000000000001E-3</v>
      </c>
      <c r="M79">
        <f t="shared" si="5"/>
        <v>159.89999999999998</v>
      </c>
      <c r="N79" s="22">
        <f t="shared" si="21"/>
        <v>0.31950884247363498</v>
      </c>
      <c r="O79" s="22">
        <f t="shared" si="22"/>
        <v>0.31999385975888739</v>
      </c>
      <c r="P79" s="22">
        <f t="shared" si="23"/>
        <v>166.27299840924255</v>
      </c>
      <c r="Q79" s="22">
        <f t="shared" si="24"/>
        <v>1.9165642627812531E-2</v>
      </c>
      <c r="R79" s="22">
        <f t="shared" si="16"/>
        <v>98.153135636334696</v>
      </c>
      <c r="S79" s="32">
        <f t="shared" si="25"/>
        <v>62.587341163466633</v>
      </c>
      <c r="T79" s="22"/>
      <c r="U79" s="22"/>
      <c r="V79" s="23">
        <f t="shared" si="26"/>
        <v>98.153135636334696</v>
      </c>
      <c r="W79">
        <f t="shared" si="27"/>
        <v>1.8468643636653042</v>
      </c>
      <c r="X79" s="22">
        <f t="shared" si="28"/>
        <v>1.5358539406779363E-2</v>
      </c>
      <c r="Y79">
        <f t="shared" si="8"/>
        <v>1.6551078199659013</v>
      </c>
      <c r="Z79">
        <f t="shared" si="9"/>
        <v>98.344892180034094</v>
      </c>
      <c r="AA79">
        <f t="shared" si="14"/>
        <v>0.16551078199660196</v>
      </c>
      <c r="AC79">
        <f t="shared" si="10"/>
        <v>1.0907230559345156</v>
      </c>
    </row>
    <row r="80" spans="1:29" x14ac:dyDescent="0.2">
      <c r="B80">
        <v>0</v>
      </c>
      <c r="C80">
        <v>0</v>
      </c>
      <c r="D80">
        <v>0</v>
      </c>
      <c r="E80" s="13">
        <f t="shared" si="29"/>
        <v>0</v>
      </c>
      <c r="F80" s="25">
        <f t="shared" si="19"/>
        <v>5017.2156999999997</v>
      </c>
      <c r="G80" s="13">
        <f t="shared" si="20"/>
        <v>0.24618414574101433</v>
      </c>
      <c r="H80">
        <f t="shared" ref="H80:H133" si="30">(J80/$J$133)*100</f>
        <v>2.2156573116691298</v>
      </c>
      <c r="I80">
        <v>727.66</v>
      </c>
      <c r="J80">
        <v>4.5000000000000005E-3</v>
      </c>
      <c r="K80">
        <v>0.29320000000000002</v>
      </c>
      <c r="L80">
        <f t="shared" ref="L80:L132" si="31">(J80-$E80)*J$8</f>
        <v>3.7980000000000002E-3</v>
      </c>
      <c r="M80">
        <f t="shared" ref="M80:M133" si="32">K80/2*1000</f>
        <v>146.6</v>
      </c>
      <c r="N80" s="22">
        <f t="shared" si="21"/>
        <v>0.31869558365690731</v>
      </c>
      <c r="O80" s="22">
        <f t="shared" si="22"/>
        <v>0.31918020391448615</v>
      </c>
      <c r="P80" s="22">
        <f t="shared" si="23"/>
        <v>153.10564979777848</v>
      </c>
      <c r="Q80" s="22">
        <f t="shared" si="24"/>
        <v>2.1563561976437835E-2</v>
      </c>
      <c r="R80" s="22">
        <f t="shared" si="16"/>
        <v>97.90355937097452</v>
      </c>
      <c r="S80" s="32">
        <f t="shared" si="25"/>
        <v>62.205225800645906</v>
      </c>
      <c r="T80" s="22"/>
      <c r="U80" s="22"/>
      <c r="V80" s="23">
        <f t="shared" si="26"/>
        <v>97.90355937097452</v>
      </c>
      <c r="W80">
        <f t="shared" si="27"/>
        <v>2.09644062902548</v>
      </c>
      <c r="X80" s="22">
        <f t="shared" si="28"/>
        <v>1.8765132733847834E-2</v>
      </c>
      <c r="Y80">
        <f t="shared" ref="Y80:Y133" si="33">(L80)/$G$7*100</f>
        <v>1.8619962974616389</v>
      </c>
      <c r="Z80">
        <f t="shared" ref="Z80:Z133" si="34">100-Y80</f>
        <v>98.138003702538356</v>
      </c>
      <c r="AA80">
        <f t="shared" si="14"/>
        <v>0.20688847749573824</v>
      </c>
      <c r="AB80">
        <f>Z71-Z80</f>
        <v>0.99306469197954073</v>
      </c>
      <c r="AC80">
        <f t="shared" ref="AC80:AC133" si="35">M80/M81</f>
        <v>1.084319526627219</v>
      </c>
    </row>
    <row r="81" spans="2:29" x14ac:dyDescent="0.2">
      <c r="B81">
        <v>0</v>
      </c>
      <c r="C81">
        <v>0</v>
      </c>
      <c r="D81">
        <v>0</v>
      </c>
      <c r="E81" s="13">
        <f t="shared" si="29"/>
        <v>0</v>
      </c>
      <c r="F81" s="25">
        <f t="shared" si="19"/>
        <v>5439.12075</v>
      </c>
      <c r="G81" s="13">
        <f t="shared" si="20"/>
        <v>0.29542097488921737</v>
      </c>
      <c r="H81">
        <f t="shared" si="30"/>
        <v>2.5110782865583472</v>
      </c>
      <c r="I81">
        <v>788.85</v>
      </c>
      <c r="J81">
        <v>5.1000000000000004E-3</v>
      </c>
      <c r="K81">
        <v>0.27039999999999997</v>
      </c>
      <c r="L81">
        <f t="shared" si="31"/>
        <v>4.3043999999999999E-3</v>
      </c>
      <c r="M81">
        <f t="shared" si="32"/>
        <v>135.19999999999999</v>
      </c>
      <c r="N81" s="22">
        <f t="shared" si="21"/>
        <v>0.31771967307683407</v>
      </c>
      <c r="O81" s="22">
        <f t="shared" si="22"/>
        <v>0.31820381690120469</v>
      </c>
      <c r="P81" s="22">
        <f t="shared" si="23"/>
        <v>140.78465825508124</v>
      </c>
      <c r="Q81" s="22">
        <f t="shared" si="24"/>
        <v>2.7758422044404207E-2</v>
      </c>
      <c r="R81" s="22">
        <f t="shared" si="16"/>
        <v>97.604067852542315</v>
      </c>
      <c r="S81" s="32">
        <f t="shared" si="25"/>
        <v>61.783587689918171</v>
      </c>
      <c r="T81" s="22"/>
      <c r="U81" s="22"/>
      <c r="V81" s="23">
        <f t="shared" si="26"/>
        <v>97.604067852542315</v>
      </c>
      <c r="W81">
        <f t="shared" si="27"/>
        <v>2.3959321474576853</v>
      </c>
      <c r="X81" s="22">
        <f t="shared" si="28"/>
        <v>2.6271185827386419E-2</v>
      </c>
      <c r="Y81">
        <f t="shared" si="33"/>
        <v>2.110262470456524</v>
      </c>
      <c r="Z81">
        <f t="shared" si="34"/>
        <v>97.889737529543481</v>
      </c>
      <c r="AA81">
        <f t="shared" ref="AA81:AA133" si="36">Z80-Z81</f>
        <v>0.24826617299487452</v>
      </c>
      <c r="AC81">
        <f t="shared" si="35"/>
        <v>1.0885668276972624</v>
      </c>
    </row>
    <row r="82" spans="2:29" x14ac:dyDescent="0.2">
      <c r="B82">
        <v>0</v>
      </c>
      <c r="C82">
        <v>0</v>
      </c>
      <c r="D82">
        <v>0</v>
      </c>
      <c r="E82" s="13">
        <f t="shared" si="29"/>
        <v>0</v>
      </c>
      <c r="F82" s="25">
        <f t="shared" si="19"/>
        <v>5921.3570499999996</v>
      </c>
      <c r="G82" s="13">
        <f t="shared" si="20"/>
        <v>1.0339734121122599</v>
      </c>
      <c r="H82">
        <f t="shared" si="30"/>
        <v>3.5450516986706071</v>
      </c>
      <c r="I82">
        <v>858.79</v>
      </c>
      <c r="J82">
        <v>7.1999999999999998E-3</v>
      </c>
      <c r="K82">
        <v>0.24840000000000001</v>
      </c>
      <c r="L82">
        <f t="shared" si="31"/>
        <v>6.0767999999999994E-3</v>
      </c>
      <c r="M82">
        <f t="shared" si="32"/>
        <v>124.2</v>
      </c>
      <c r="N82" s="22">
        <f t="shared" si="21"/>
        <v>0.31430398604657778</v>
      </c>
      <c r="O82" s="22">
        <f t="shared" si="22"/>
        <v>0.31478646235471947</v>
      </c>
      <c r="P82" s="22">
        <f t="shared" si="23"/>
        <v>129.58333226152203</v>
      </c>
      <c r="Q82" s="22">
        <f t="shared" si="24"/>
        <v>9.2678826614116958E-2</v>
      </c>
      <c r="R82" s="22">
        <f t="shared" si="16"/>
        <v>96.555847538029553</v>
      </c>
      <c r="S82" s="32">
        <f t="shared" si="25"/>
        <v>60.425268876930332</v>
      </c>
      <c r="T82" s="22"/>
      <c r="U82" s="22"/>
      <c r="V82" s="23">
        <f t="shared" si="26"/>
        <v>96.555847538029553</v>
      </c>
      <c r="W82">
        <f t="shared" si="27"/>
        <v>3.4441524619704467</v>
      </c>
      <c r="X82" s="22">
        <f t="shared" si="28"/>
        <v>9.5292755864796602E-2</v>
      </c>
      <c r="Y82">
        <f t="shared" si="33"/>
        <v>2.9791940759386217</v>
      </c>
      <c r="Z82">
        <f t="shared" si="34"/>
        <v>97.020805924061378</v>
      </c>
      <c r="AA82">
        <f t="shared" si="36"/>
        <v>0.86893160548210346</v>
      </c>
      <c r="AC82">
        <f t="shared" si="35"/>
        <v>1.0866141732283465</v>
      </c>
    </row>
    <row r="83" spans="2:29" x14ac:dyDescent="0.2">
      <c r="B83">
        <v>0</v>
      </c>
      <c r="C83">
        <v>0</v>
      </c>
      <c r="D83">
        <v>0</v>
      </c>
      <c r="E83" s="13">
        <f t="shared" si="29"/>
        <v>0</v>
      </c>
      <c r="F83" s="25">
        <f t="shared" si="19"/>
        <v>6433.3797499999991</v>
      </c>
      <c r="G83" s="13">
        <f t="shared" si="20"/>
        <v>2.4126046282619416</v>
      </c>
      <c r="H83">
        <f t="shared" si="30"/>
        <v>5.9576563269325487</v>
      </c>
      <c r="I83">
        <v>933.05</v>
      </c>
      <c r="J83">
        <v>1.21E-2</v>
      </c>
      <c r="K83">
        <v>0.2286</v>
      </c>
      <c r="L83">
        <f t="shared" si="31"/>
        <v>1.02124E-2</v>
      </c>
      <c r="M83">
        <f t="shared" si="32"/>
        <v>114.3</v>
      </c>
      <c r="N83" s="22">
        <f t="shared" si="21"/>
        <v>0.30633404964264638</v>
      </c>
      <c r="O83" s="22">
        <f t="shared" si="22"/>
        <v>0.30681263507958734</v>
      </c>
      <c r="P83" s="22">
        <f t="shared" si="23"/>
        <v>119.14721985845915</v>
      </c>
      <c r="Q83" s="22">
        <f t="shared" si="24"/>
        <v>0.22092462004357147</v>
      </c>
      <c r="R83" s="22">
        <f t="shared" si="16"/>
        <v>94.110000137499839</v>
      </c>
      <c r="S83" s="32">
        <f t="shared" si="25"/>
        <v>57.511109697218785</v>
      </c>
      <c r="T83" s="22"/>
      <c r="U83" s="22"/>
      <c r="V83" s="23">
        <f t="shared" si="26"/>
        <v>94.110000137499839</v>
      </c>
      <c r="W83">
        <f t="shared" si="27"/>
        <v>5.8899998625001615</v>
      </c>
      <c r="X83" s="22">
        <f t="shared" si="28"/>
        <v>0.24705529298279932</v>
      </c>
      <c r="Y83">
        <f t="shared" si="33"/>
        <v>5.0067011553968515</v>
      </c>
      <c r="Z83">
        <f t="shared" si="34"/>
        <v>94.993298844603146</v>
      </c>
      <c r="AA83">
        <f t="shared" si="36"/>
        <v>2.0275070794582319</v>
      </c>
      <c r="AC83">
        <f t="shared" si="35"/>
        <v>1.087535680304472</v>
      </c>
    </row>
    <row r="84" spans="2:29" x14ac:dyDescent="0.2">
      <c r="B84">
        <v>0</v>
      </c>
      <c r="C84">
        <v>0</v>
      </c>
      <c r="D84">
        <v>0</v>
      </c>
      <c r="E84" s="13">
        <f t="shared" si="29"/>
        <v>0</v>
      </c>
      <c r="F84" s="25">
        <f t="shared" si="19"/>
        <v>6996.4943999999996</v>
      </c>
      <c r="G84" s="13">
        <f t="shared" si="20"/>
        <v>6.8439192516001999</v>
      </c>
      <c r="H84">
        <f t="shared" si="30"/>
        <v>12.801575578532749</v>
      </c>
      <c r="I84">
        <v>1014.72</v>
      </c>
      <c r="J84">
        <v>2.5999999999999999E-2</v>
      </c>
      <c r="K84">
        <v>0.2102</v>
      </c>
      <c r="L84">
        <f t="shared" si="31"/>
        <v>2.1943999999999998E-2</v>
      </c>
      <c r="M84">
        <f t="shared" si="32"/>
        <v>105.1</v>
      </c>
      <c r="N84" s="22">
        <f t="shared" si="21"/>
        <v>0.28372545453761649</v>
      </c>
      <c r="O84" s="22">
        <f t="shared" si="22"/>
        <v>0.28419300260523295</v>
      </c>
      <c r="P84" s="22">
        <f t="shared" si="23"/>
        <v>109.6035127174307</v>
      </c>
      <c r="Q84" s="22">
        <f t="shared" si="24"/>
        <v>0.62037362470941504</v>
      </c>
      <c r="R84" s="22">
        <f t="shared" si="16"/>
        <v>87.171779960486944</v>
      </c>
      <c r="S84" s="32">
        <f t="shared" si="25"/>
        <v>49.906576663143113</v>
      </c>
      <c r="T84" s="22"/>
      <c r="U84" s="22"/>
      <c r="V84" s="23">
        <f t="shared" si="26"/>
        <v>87.171779960486944</v>
      </c>
      <c r="W84">
        <f t="shared" si="27"/>
        <v>12.828220039513056</v>
      </c>
      <c r="X84" s="22">
        <f t="shared" si="28"/>
        <v>0.75415436706661876</v>
      </c>
      <c r="Y84">
        <f t="shared" si="33"/>
        <v>10.758200829778357</v>
      </c>
      <c r="Z84">
        <f t="shared" si="34"/>
        <v>89.24179917022164</v>
      </c>
      <c r="AA84">
        <f t="shared" si="36"/>
        <v>5.7514996743815061</v>
      </c>
      <c r="AC84">
        <f t="shared" si="35"/>
        <v>1.0868665977249226</v>
      </c>
    </row>
    <row r="85" spans="2:29" x14ac:dyDescent="0.2">
      <c r="B85">
        <v>0</v>
      </c>
      <c r="C85">
        <v>0</v>
      </c>
      <c r="D85">
        <v>0</v>
      </c>
      <c r="E85" s="13">
        <f t="shared" si="29"/>
        <v>0</v>
      </c>
      <c r="F85" s="25">
        <f t="shared" si="19"/>
        <v>7605.874499999999</v>
      </c>
      <c r="G85" s="13">
        <f t="shared" si="20"/>
        <v>9.9458394879369827</v>
      </c>
      <c r="H85">
        <f t="shared" si="30"/>
        <v>22.747415066469731</v>
      </c>
      <c r="I85">
        <v>1103.0999999999999</v>
      </c>
      <c r="J85">
        <v>4.6199999999999998E-2</v>
      </c>
      <c r="K85">
        <v>0.19339999999999999</v>
      </c>
      <c r="L85">
        <f t="shared" si="31"/>
        <v>3.8992799999999994E-2</v>
      </c>
      <c r="M85">
        <f t="shared" si="32"/>
        <v>96.699999999999989</v>
      </c>
      <c r="N85" s="22">
        <f t="shared" si="21"/>
        <v>0.25086979834181772</v>
      </c>
      <c r="O85" s="22">
        <f t="shared" si="22"/>
        <v>0.25132130649142292</v>
      </c>
      <c r="P85" s="22">
        <f t="shared" si="23"/>
        <v>100.81254882205889</v>
      </c>
      <c r="Q85" s="22">
        <f t="shared" si="24"/>
        <v>0.90821087070160456</v>
      </c>
      <c r="R85" s="22">
        <f t="shared" si="16"/>
        <v>77.088898839935808</v>
      </c>
      <c r="S85" s="32">
        <f t="shared" si="25"/>
        <v>39.741767210817343</v>
      </c>
      <c r="T85" s="22"/>
      <c r="U85" s="22"/>
      <c r="V85" s="23">
        <f t="shared" si="26"/>
        <v>77.088898839935808</v>
      </c>
      <c r="W85">
        <f t="shared" si="27"/>
        <v>22.911101160064192</v>
      </c>
      <c r="X85" s="22">
        <f t="shared" si="28"/>
        <v>1.200342990541801</v>
      </c>
      <c r="Y85">
        <f t="shared" si="33"/>
        <v>19.116495320606155</v>
      </c>
      <c r="Z85">
        <f t="shared" si="34"/>
        <v>80.883504679393837</v>
      </c>
      <c r="AA85">
        <f t="shared" si="36"/>
        <v>8.3582944908278023</v>
      </c>
      <c r="AC85">
        <f t="shared" si="35"/>
        <v>1.085906793935991</v>
      </c>
    </row>
    <row r="86" spans="2:29" x14ac:dyDescent="0.2">
      <c r="B86">
        <v>0</v>
      </c>
      <c r="C86">
        <v>0</v>
      </c>
      <c r="D86">
        <v>0</v>
      </c>
      <c r="E86" s="13">
        <f t="shared" si="29"/>
        <v>0</v>
      </c>
      <c r="F86" s="25">
        <f t="shared" si="19"/>
        <v>8259.1757499999985</v>
      </c>
      <c r="G86" s="13">
        <f t="shared" si="20"/>
        <v>10.733628754308231</v>
      </c>
      <c r="H86">
        <f t="shared" si="30"/>
        <v>33.481043820777963</v>
      </c>
      <c r="I86">
        <v>1197.8499999999999</v>
      </c>
      <c r="J86">
        <v>6.8000000000000005E-2</v>
      </c>
      <c r="K86">
        <v>0.17810000000000001</v>
      </c>
      <c r="L86">
        <f t="shared" si="31"/>
        <v>5.7392000000000006E-2</v>
      </c>
      <c r="M86">
        <f t="shared" si="32"/>
        <v>89.05</v>
      </c>
      <c r="N86" s="22">
        <f t="shared" si="21"/>
        <v>0.21541171393249026</v>
      </c>
      <c r="O86" s="22">
        <f t="shared" si="22"/>
        <v>0.21584591167552894</v>
      </c>
      <c r="P86" s="22">
        <f t="shared" si="23"/>
        <v>92.796201430877545</v>
      </c>
      <c r="Q86" s="22">
        <f t="shared" si="24"/>
        <v>0.99065543327423145</v>
      </c>
      <c r="R86" s="22">
        <f t="shared" si="16"/>
        <v>66.207373670232116</v>
      </c>
      <c r="S86" s="32">
        <f t="shared" si="25"/>
        <v>29.644125195587463</v>
      </c>
      <c r="T86" s="22"/>
      <c r="U86" s="22"/>
      <c r="V86" s="23">
        <f t="shared" si="26"/>
        <v>66.207373670232116</v>
      </c>
      <c r="W86">
        <f t="shared" si="27"/>
        <v>33.792626329767884</v>
      </c>
      <c r="X86" s="22">
        <f t="shared" si="28"/>
        <v>1.4224215908109419</v>
      </c>
      <c r="Y86">
        <f t="shared" si="33"/>
        <v>28.136832939420319</v>
      </c>
      <c r="Z86">
        <f t="shared" si="34"/>
        <v>71.863167060579684</v>
      </c>
      <c r="AA86">
        <f t="shared" si="36"/>
        <v>9.0203376188141533</v>
      </c>
      <c r="AC86">
        <f t="shared" si="35"/>
        <v>1.0886308068459658</v>
      </c>
    </row>
    <row r="87" spans="2:29" x14ac:dyDescent="0.2">
      <c r="B87">
        <v>0</v>
      </c>
      <c r="C87">
        <v>0</v>
      </c>
      <c r="D87">
        <v>0</v>
      </c>
      <c r="E87" s="13">
        <f t="shared" si="29"/>
        <v>0</v>
      </c>
      <c r="F87" s="25">
        <f t="shared" si="19"/>
        <v>8988.5288500000006</v>
      </c>
      <c r="G87" s="13">
        <f t="shared" si="20"/>
        <v>6.006893156080757</v>
      </c>
      <c r="H87">
        <f t="shared" si="30"/>
        <v>39.48793697685872</v>
      </c>
      <c r="I87">
        <v>1303.6300000000001</v>
      </c>
      <c r="J87">
        <v>8.0200000000000007E-2</v>
      </c>
      <c r="K87">
        <v>0.1636</v>
      </c>
      <c r="L87">
        <f t="shared" si="31"/>
        <v>6.7688800000000007E-2</v>
      </c>
      <c r="M87">
        <f t="shared" si="32"/>
        <v>81.8</v>
      </c>
      <c r="N87" s="22">
        <f t="shared" si="21"/>
        <v>0.19556819880433457</v>
      </c>
      <c r="O87" s="22">
        <f t="shared" si="22"/>
        <v>0.19599270907213873</v>
      </c>
      <c r="P87" s="22">
        <f t="shared" si="23"/>
        <v>85.348052116026636</v>
      </c>
      <c r="Q87" s="22">
        <f t="shared" si="24"/>
        <v>0.53804721990352145</v>
      </c>
      <c r="R87" s="22">
        <f t="shared" ref="R87:R133" si="37">O87/N$11*100</f>
        <v>60.117712795443815</v>
      </c>
      <c r="S87" s="32">
        <f t="shared" si="25"/>
        <v>24.446718258483862</v>
      </c>
      <c r="T87" s="22"/>
      <c r="U87" s="22"/>
      <c r="V87" s="23">
        <f t="shared" si="26"/>
        <v>60.117712795443815</v>
      </c>
      <c r="W87">
        <f t="shared" si="27"/>
        <v>39.882287204556185</v>
      </c>
      <c r="X87" s="22">
        <f t="shared" si="28"/>
        <v>0.83995322410873119</v>
      </c>
      <c r="Y87">
        <f t="shared" si="33"/>
        <v>33.18491179031632</v>
      </c>
      <c r="Z87">
        <f t="shared" si="34"/>
        <v>66.81508820968368</v>
      </c>
      <c r="AA87">
        <f t="shared" si="36"/>
        <v>5.0480788508960046</v>
      </c>
      <c r="AC87">
        <f t="shared" si="35"/>
        <v>1.0856005308560053</v>
      </c>
    </row>
    <row r="88" spans="2:29" x14ac:dyDescent="0.2">
      <c r="B88">
        <v>0</v>
      </c>
      <c r="C88">
        <v>0</v>
      </c>
      <c r="D88">
        <v>0</v>
      </c>
      <c r="E88" s="13">
        <f t="shared" si="29"/>
        <v>0</v>
      </c>
      <c r="F88" s="25">
        <f t="shared" si="19"/>
        <v>9762.6304999999993</v>
      </c>
      <c r="G88" s="13">
        <f t="shared" si="20"/>
        <v>5.5145248645987195</v>
      </c>
      <c r="H88">
        <f t="shared" si="30"/>
        <v>45.002461841457439</v>
      </c>
      <c r="I88">
        <v>1415.9</v>
      </c>
      <c r="J88">
        <v>9.1400000000000009E-2</v>
      </c>
      <c r="K88">
        <v>0.1507</v>
      </c>
      <c r="L88">
        <f t="shared" si="31"/>
        <v>7.7141600000000005E-2</v>
      </c>
      <c r="M88">
        <f t="shared" si="32"/>
        <v>75.349999999999994</v>
      </c>
      <c r="N88" s="22">
        <f t="shared" si="21"/>
        <v>0.17735120130963425</v>
      </c>
      <c r="O88" s="22">
        <f t="shared" si="22"/>
        <v>0.17776681815755099</v>
      </c>
      <c r="P88" s="22">
        <f t="shared" si="23"/>
        <v>78.508789316865673</v>
      </c>
      <c r="Q88" s="22">
        <f t="shared" si="24"/>
        <v>0.51070853604826438</v>
      </c>
      <c r="R88" s="22">
        <f t="shared" si="37"/>
        <v>54.527204451375866</v>
      </c>
      <c r="S88" s="32">
        <f t="shared" si="25"/>
        <v>20.05767784089776</v>
      </c>
      <c r="T88" s="22"/>
      <c r="U88" s="22"/>
      <c r="V88" s="23">
        <f t="shared" si="26"/>
        <v>54.527204451375866</v>
      </c>
      <c r="W88">
        <f t="shared" si="27"/>
        <v>45.472795548624134</v>
      </c>
      <c r="X88" s="22">
        <f t="shared" si="28"/>
        <v>0.86674547970045679</v>
      </c>
      <c r="Y88">
        <f t="shared" si="33"/>
        <v>37.819213686220841</v>
      </c>
      <c r="Z88">
        <f t="shared" si="34"/>
        <v>62.180786313779159</v>
      </c>
      <c r="AA88">
        <f t="shared" si="36"/>
        <v>4.634301895904521</v>
      </c>
      <c r="AB88">
        <f>Z80-Z88</f>
        <v>35.957217388759197</v>
      </c>
      <c r="AC88">
        <f t="shared" si="35"/>
        <v>1.0873015873015872</v>
      </c>
    </row>
    <row r="89" spans="2:29" x14ac:dyDescent="0.2">
      <c r="B89">
        <v>0</v>
      </c>
      <c r="C89">
        <v>0</v>
      </c>
      <c r="D89">
        <v>0</v>
      </c>
      <c r="E89" s="13">
        <f t="shared" si="29"/>
        <v>0</v>
      </c>
      <c r="F89" s="25">
        <f t="shared" si="19"/>
        <v>10610.646549999999</v>
      </c>
      <c r="G89" s="13">
        <f t="shared" si="20"/>
        <v>4.185130477597248</v>
      </c>
      <c r="H89">
        <f t="shared" si="30"/>
        <v>49.187592319054687</v>
      </c>
      <c r="I89">
        <v>1538.89</v>
      </c>
      <c r="J89">
        <v>9.9900000000000017E-2</v>
      </c>
      <c r="K89">
        <v>0.1386</v>
      </c>
      <c r="L89">
        <f t="shared" si="31"/>
        <v>8.4315600000000004E-2</v>
      </c>
      <c r="M89">
        <f t="shared" si="32"/>
        <v>69.3</v>
      </c>
      <c r="N89" s="22">
        <f t="shared" si="21"/>
        <v>0.16352580142526346</v>
      </c>
      <c r="O89" s="22">
        <f t="shared" si="22"/>
        <v>0.16393466880272994</v>
      </c>
      <c r="P89" s="22">
        <f t="shared" si="23"/>
        <v>72.261711853512011</v>
      </c>
      <c r="Q89" s="22">
        <f t="shared" si="24"/>
        <v>0.38034089414297806</v>
      </c>
      <c r="R89" s="22">
        <f t="shared" si="37"/>
        <v>50.284407940252862</v>
      </c>
      <c r="S89" s="32">
        <f t="shared" si="25"/>
        <v>16.991760451499196</v>
      </c>
      <c r="T89" s="22"/>
      <c r="U89" s="22"/>
      <c r="V89" s="23">
        <f t="shared" si="26"/>
        <v>50.284407940252862</v>
      </c>
      <c r="W89">
        <f t="shared" si="27"/>
        <v>49.715592059747138</v>
      </c>
      <c r="X89" s="22">
        <f t="shared" si="28"/>
        <v>0.70128867952446372</v>
      </c>
      <c r="Y89">
        <f t="shared" si="33"/>
        <v>41.336317803648384</v>
      </c>
      <c r="Z89">
        <f t="shared" si="34"/>
        <v>58.663682196351616</v>
      </c>
      <c r="AA89">
        <f t="shared" si="36"/>
        <v>3.517104117427543</v>
      </c>
      <c r="AC89">
        <f t="shared" si="35"/>
        <v>1.0879120879120876</v>
      </c>
    </row>
    <row r="90" spans="2:29" ht="15" x14ac:dyDescent="0.25">
      <c r="B90">
        <v>0</v>
      </c>
      <c r="C90">
        <v>0</v>
      </c>
      <c r="D90">
        <v>0</v>
      </c>
      <c r="E90" s="13">
        <f t="shared" si="29"/>
        <v>0</v>
      </c>
      <c r="F90" s="25">
        <f t="shared" si="19"/>
        <v>11542.298949999999</v>
      </c>
      <c r="G90" s="13">
        <f t="shared" si="20"/>
        <v>3.8404726735598231</v>
      </c>
      <c r="H90">
        <f t="shared" si="30"/>
        <v>53.02806499261451</v>
      </c>
      <c r="I90">
        <v>1674.01</v>
      </c>
      <c r="J90">
        <v>0.10770000000000002</v>
      </c>
      <c r="K90">
        <v>0.12740000000000001</v>
      </c>
      <c r="L90">
        <f t="shared" si="31"/>
        <v>9.0898800000000016E-2</v>
      </c>
      <c r="M90" s="48">
        <f t="shared" si="32"/>
        <v>63.70000000000001</v>
      </c>
      <c r="N90" s="22">
        <f t="shared" si="21"/>
        <v>0.15083896388431142</v>
      </c>
      <c r="O90" s="22">
        <f t="shared" si="22"/>
        <v>0.15124163763007062</v>
      </c>
      <c r="P90" s="22">
        <f t="shared" si="23"/>
        <v>66.441026482136778</v>
      </c>
      <c r="Q90" s="22">
        <f t="shared" si="24"/>
        <v>0.34669361344597155</v>
      </c>
      <c r="R90" s="22">
        <f t="shared" si="37"/>
        <v>46.391018200634107</v>
      </c>
      <c r="S90" s="32">
        <f t="shared" si="25"/>
        <v>14.404952343546304</v>
      </c>
      <c r="T90" s="22"/>
      <c r="U90" s="22"/>
      <c r="V90" s="23">
        <f t="shared" si="26"/>
        <v>46.391018200634107</v>
      </c>
      <c r="W90">
        <f t="shared" si="27"/>
        <v>53.608981799365893</v>
      </c>
      <c r="X90" s="22">
        <f t="shared" si="28"/>
        <v>0.69524816778906495</v>
      </c>
      <c r="Y90">
        <f t="shared" si="33"/>
        <v>44.563778052581895</v>
      </c>
      <c r="Z90">
        <f t="shared" si="34"/>
        <v>55.436221947418105</v>
      </c>
      <c r="AA90">
        <f t="shared" si="36"/>
        <v>3.2274602489335109</v>
      </c>
      <c r="AC90">
        <f t="shared" si="35"/>
        <v>1.0851788756388416</v>
      </c>
    </row>
    <row r="91" spans="2:29" x14ac:dyDescent="0.2">
      <c r="B91">
        <v>0</v>
      </c>
      <c r="C91">
        <v>0</v>
      </c>
      <c r="D91">
        <v>0</v>
      </c>
      <c r="E91" s="13">
        <f t="shared" si="29"/>
        <v>0</v>
      </c>
      <c r="F91" s="25">
        <f t="shared" si="19"/>
        <v>12525.93965</v>
      </c>
      <c r="G91" s="13">
        <f t="shared" si="20"/>
        <v>3.4958148695224054</v>
      </c>
      <c r="H91">
        <f t="shared" si="30"/>
        <v>56.523879862136916</v>
      </c>
      <c r="I91">
        <v>1816.67</v>
      </c>
      <c r="J91">
        <v>0.11480000000000001</v>
      </c>
      <c r="K91">
        <v>0.1174</v>
      </c>
      <c r="L91">
        <f t="shared" si="31"/>
        <v>9.6891200000000011E-2</v>
      </c>
      <c r="M91">
        <f t="shared" si="32"/>
        <v>58.7</v>
      </c>
      <c r="N91" s="22">
        <f t="shared" si="21"/>
        <v>0.13929068868677819</v>
      </c>
      <c r="O91" s="22">
        <f t="shared" si="22"/>
        <v>0.13968772463957305</v>
      </c>
      <c r="P91" s="22">
        <f t="shared" si="23"/>
        <v>61.148916588930661</v>
      </c>
      <c r="Q91" s="22">
        <f t="shared" si="24"/>
        <v>0.32529132975305736</v>
      </c>
      <c r="R91" s="22">
        <f t="shared" si="37"/>
        <v>42.847035232519602</v>
      </c>
      <c r="S91" s="32">
        <f t="shared" si="25"/>
        <v>12.237845154448056</v>
      </c>
      <c r="T91" s="22"/>
      <c r="U91" s="22"/>
      <c r="V91" s="23">
        <f t="shared" si="26"/>
        <v>42.847035232519602</v>
      </c>
      <c r="W91">
        <f t="shared" si="27"/>
        <v>57.152964767480398</v>
      </c>
      <c r="X91" s="22">
        <f t="shared" si="28"/>
        <v>0.70879659362290015</v>
      </c>
      <c r="Y91">
        <f t="shared" si="33"/>
        <v>47.501594433021367</v>
      </c>
      <c r="Z91">
        <f t="shared" si="34"/>
        <v>52.498405566978633</v>
      </c>
      <c r="AA91">
        <f t="shared" si="36"/>
        <v>2.9378163804394717</v>
      </c>
      <c r="AC91">
        <f t="shared" si="35"/>
        <v>1.087037037037037</v>
      </c>
    </row>
    <row r="92" spans="2:29" x14ac:dyDescent="0.2">
      <c r="B92">
        <v>0</v>
      </c>
      <c r="C92">
        <v>0</v>
      </c>
      <c r="D92">
        <v>0</v>
      </c>
      <c r="E92" s="13">
        <f t="shared" si="29"/>
        <v>0</v>
      </c>
      <c r="F92" s="25">
        <f t="shared" si="19"/>
        <v>13623.623649999998</v>
      </c>
      <c r="G92" s="13">
        <f t="shared" si="20"/>
        <v>3.1019202363367739</v>
      </c>
      <c r="H92">
        <f t="shared" si="30"/>
        <v>59.62580009847369</v>
      </c>
      <c r="I92">
        <v>1975.87</v>
      </c>
      <c r="J92">
        <v>0.12110000000000001</v>
      </c>
      <c r="K92">
        <v>0.108</v>
      </c>
      <c r="L92">
        <f t="shared" si="31"/>
        <v>0.1022084</v>
      </c>
      <c r="M92">
        <f t="shared" si="32"/>
        <v>54</v>
      </c>
      <c r="N92" s="22">
        <f t="shared" si="21"/>
        <v>0.12904362759600926</v>
      </c>
      <c r="O92" s="22">
        <f t="shared" si="22"/>
        <v>0.12943566100011747</v>
      </c>
      <c r="P92" s="22">
        <f t="shared" si="23"/>
        <v>56.300976900938387</v>
      </c>
      <c r="Q92" s="22">
        <f t="shared" si="24"/>
        <v>0.28272167979857432</v>
      </c>
      <c r="R92" s="22">
        <f t="shared" si="37"/>
        <v>39.702374288981389</v>
      </c>
      <c r="S92" s="32">
        <f t="shared" si="25"/>
        <v>10.467370323013775</v>
      </c>
      <c r="T92" s="22"/>
      <c r="U92" s="22"/>
      <c r="V92" s="23">
        <f t="shared" si="26"/>
        <v>39.702374288981389</v>
      </c>
      <c r="W92">
        <f t="shared" si="27"/>
        <v>60.297625711018611</v>
      </c>
      <c r="X92" s="22">
        <f t="shared" si="28"/>
        <v>0.66907679649749174</v>
      </c>
      <c r="Y92">
        <f t="shared" si="33"/>
        <v>50.108389249467656</v>
      </c>
      <c r="Z92">
        <f t="shared" si="34"/>
        <v>49.891610750532344</v>
      </c>
      <c r="AA92">
        <f t="shared" si="36"/>
        <v>2.6067948164462891</v>
      </c>
      <c r="AC92">
        <f t="shared" si="35"/>
        <v>1.0865191146881288</v>
      </c>
    </row>
    <row r="93" spans="2:29" x14ac:dyDescent="0.2">
      <c r="B93">
        <v>0</v>
      </c>
      <c r="C93">
        <v>0</v>
      </c>
      <c r="D93">
        <v>0</v>
      </c>
      <c r="E93" s="13">
        <f t="shared" si="29"/>
        <v>0</v>
      </c>
      <c r="F93" s="25">
        <f t="shared" si="19"/>
        <v>14797.635299999998</v>
      </c>
      <c r="G93" s="13">
        <f t="shared" si="20"/>
        <v>2.9049729197439689</v>
      </c>
      <c r="H93">
        <f t="shared" si="30"/>
        <v>62.530773018217658</v>
      </c>
      <c r="I93">
        <v>2146.14</v>
      </c>
      <c r="J93">
        <v>0.127</v>
      </c>
      <c r="K93">
        <v>9.9400000000000002E-2</v>
      </c>
      <c r="L93">
        <f t="shared" si="31"/>
        <v>0.10718799999999999</v>
      </c>
      <c r="M93">
        <f t="shared" si="32"/>
        <v>49.7</v>
      </c>
      <c r="N93" s="22">
        <f t="shared" si="21"/>
        <v>0.1194471735586225</v>
      </c>
      <c r="O93" s="22">
        <f t="shared" si="22"/>
        <v>0.11983452203618289</v>
      </c>
      <c r="P93" s="22">
        <f t="shared" si="23"/>
        <v>51.805405123403872</v>
      </c>
      <c r="Q93" s="22">
        <f t="shared" si="24"/>
        <v>0.26629173403124551</v>
      </c>
      <c r="R93" s="22">
        <f t="shared" si="37"/>
        <v>36.757374357731315</v>
      </c>
      <c r="S93" s="32">
        <f t="shared" si="25"/>
        <v>8.9417011777457081</v>
      </c>
      <c r="T93" s="22"/>
      <c r="U93" s="22"/>
      <c r="V93" s="23">
        <f t="shared" si="26"/>
        <v>36.757374357731315</v>
      </c>
      <c r="W93">
        <f t="shared" si="27"/>
        <v>63.242625642268685</v>
      </c>
      <c r="X93" s="22">
        <f t="shared" si="28"/>
        <v>0.684883704941878</v>
      </c>
      <c r="Y93">
        <f t="shared" si="33"/>
        <v>52.54967328391735</v>
      </c>
      <c r="Z93">
        <f t="shared" si="34"/>
        <v>47.45032671608265</v>
      </c>
      <c r="AA93">
        <f t="shared" si="36"/>
        <v>2.4412840344496942</v>
      </c>
      <c r="AC93">
        <f t="shared" si="35"/>
        <v>1.0875273522975932</v>
      </c>
    </row>
    <row r="94" spans="2:29" x14ac:dyDescent="0.2">
      <c r="B94">
        <v>0</v>
      </c>
      <c r="C94">
        <v>0</v>
      </c>
      <c r="D94">
        <v>0</v>
      </c>
      <c r="E94" s="13">
        <f t="shared" si="29"/>
        <v>0</v>
      </c>
      <c r="F94" s="25">
        <f t="shared" si="19"/>
        <v>16096.032749999998</v>
      </c>
      <c r="G94" s="13">
        <f t="shared" si="20"/>
        <v>2.7572624322993704</v>
      </c>
      <c r="H94">
        <f t="shared" si="30"/>
        <v>65.288035450517029</v>
      </c>
      <c r="I94">
        <v>2334.4499999999998</v>
      </c>
      <c r="J94">
        <v>0.1326</v>
      </c>
      <c r="K94">
        <v>9.1399999999999995E-2</v>
      </c>
      <c r="L94">
        <f t="shared" si="31"/>
        <v>0.1119144</v>
      </c>
      <c r="M94">
        <f t="shared" si="32"/>
        <v>45.699999999999996</v>
      </c>
      <c r="N94" s="22">
        <f t="shared" si="21"/>
        <v>0.11033867481127232</v>
      </c>
      <c r="O94" s="22">
        <f t="shared" si="22"/>
        <v>0.11072157657888901</v>
      </c>
      <c r="P94" s="22">
        <f t="shared" si="23"/>
        <v>47.658052834751864</v>
      </c>
      <c r="Q94" s="22">
        <f t="shared" si="24"/>
        <v>0.24995750794446706</v>
      </c>
      <c r="R94" s="22">
        <f t="shared" si="37"/>
        <v>33.962120185697337</v>
      </c>
      <c r="S94" s="32">
        <f t="shared" si="25"/>
        <v>7.6095374675721486</v>
      </c>
      <c r="T94" s="22"/>
      <c r="U94" s="22"/>
      <c r="V94" s="23">
        <f t="shared" si="26"/>
        <v>33.962120185697337</v>
      </c>
      <c r="W94">
        <f t="shared" si="27"/>
        <v>66.03787981430267</v>
      </c>
      <c r="X94" s="22">
        <f t="shared" si="28"/>
        <v>0.6988135430084933</v>
      </c>
      <c r="Y94">
        <f t="shared" si="33"/>
        <v>54.866824231869614</v>
      </c>
      <c r="Z94">
        <f t="shared" si="34"/>
        <v>45.133175768130386</v>
      </c>
      <c r="AA94">
        <f t="shared" si="36"/>
        <v>2.3171509479522641</v>
      </c>
      <c r="AC94">
        <f t="shared" si="35"/>
        <v>1.0868014268727706</v>
      </c>
    </row>
    <row r="95" spans="2:29" x14ac:dyDescent="0.2">
      <c r="B95">
        <v>0</v>
      </c>
      <c r="C95">
        <v>0</v>
      </c>
      <c r="D95">
        <v>0</v>
      </c>
      <c r="E95" s="13">
        <f t="shared" si="29"/>
        <v>0</v>
      </c>
      <c r="F95" s="25">
        <f t="shared" si="19"/>
        <v>17494.545600000001</v>
      </c>
      <c r="G95" s="13">
        <f t="shared" si="20"/>
        <v>2.8064992614475699</v>
      </c>
      <c r="H95">
        <f t="shared" si="30"/>
        <v>68.094534711964599</v>
      </c>
      <c r="I95">
        <v>2537.2800000000002</v>
      </c>
      <c r="J95">
        <v>0.13830000000000001</v>
      </c>
      <c r="K95">
        <v>8.4099999999999994E-2</v>
      </c>
      <c r="L95">
        <f t="shared" si="31"/>
        <v>0.1167252</v>
      </c>
      <c r="M95">
        <f t="shared" si="32"/>
        <v>42.05</v>
      </c>
      <c r="N95" s="22">
        <f t="shared" si="21"/>
        <v>0.10106752430057661</v>
      </c>
      <c r="O95" s="22">
        <f t="shared" si="22"/>
        <v>0.10144589995271489</v>
      </c>
      <c r="P95" s="22">
        <f t="shared" si="23"/>
        <v>43.837027727709824</v>
      </c>
      <c r="Q95" s="22">
        <f t="shared" si="24"/>
        <v>0.25646194286974844</v>
      </c>
      <c r="R95" s="22">
        <f t="shared" si="37"/>
        <v>31.116950760591322</v>
      </c>
      <c r="S95" s="32">
        <f t="shared" si="25"/>
        <v>6.3622997577881026</v>
      </c>
      <c r="T95" s="22"/>
      <c r="U95" s="22"/>
      <c r="V95" s="23">
        <f t="shared" si="26"/>
        <v>31.116950760591322</v>
      </c>
      <c r="W95">
        <f t="shared" si="27"/>
        <v>68.883049239408678</v>
      </c>
      <c r="X95" s="22">
        <f t="shared" si="28"/>
        <v>0.77949847263178518</v>
      </c>
      <c r="Y95">
        <f t="shared" si="33"/>
        <v>57.225352875321036</v>
      </c>
      <c r="Z95">
        <f t="shared" si="34"/>
        <v>42.774647124678964</v>
      </c>
      <c r="AA95">
        <f t="shared" si="36"/>
        <v>2.3585286434514217</v>
      </c>
      <c r="AC95">
        <f t="shared" si="35"/>
        <v>1.0879689521345408</v>
      </c>
    </row>
    <row r="96" spans="2:29" x14ac:dyDescent="0.2">
      <c r="B96">
        <v>0</v>
      </c>
      <c r="C96">
        <v>0</v>
      </c>
      <c r="D96">
        <v>0</v>
      </c>
      <c r="E96" s="13">
        <f t="shared" si="29"/>
        <v>0</v>
      </c>
      <c r="F96" s="25">
        <f t="shared" si="19"/>
        <v>19016.961599999999</v>
      </c>
      <c r="G96" s="13">
        <f t="shared" si="20"/>
        <v>2.3141309699655324</v>
      </c>
      <c r="H96">
        <f t="shared" si="30"/>
        <v>70.408665681930131</v>
      </c>
      <c r="I96">
        <v>2758.08</v>
      </c>
      <c r="J96">
        <v>0.14300000000000002</v>
      </c>
      <c r="K96">
        <v>7.7299999999999994E-2</v>
      </c>
      <c r="L96">
        <f t="shared" si="31"/>
        <v>0.12069200000000001</v>
      </c>
      <c r="M96">
        <f t="shared" si="32"/>
        <v>38.65</v>
      </c>
      <c r="N96" s="22">
        <f t="shared" si="21"/>
        <v>9.3422891423336291E-2</v>
      </c>
      <c r="O96" s="22">
        <f t="shared" si="22"/>
        <v>9.3797535015343242E-2</v>
      </c>
      <c r="P96" s="22">
        <f t="shared" si="23"/>
        <v>40.314172445927746</v>
      </c>
      <c r="Q96" s="22">
        <f t="shared" si="24"/>
        <v>0.20877561986613513</v>
      </c>
      <c r="R96" s="22">
        <f t="shared" si="37"/>
        <v>28.77093386620566</v>
      </c>
      <c r="S96" s="32">
        <f t="shared" si="25"/>
        <v>5.4165224613748677</v>
      </c>
      <c r="T96" s="22"/>
      <c r="U96" s="22"/>
      <c r="V96" s="23">
        <f t="shared" si="26"/>
        <v>28.77093386620566</v>
      </c>
      <c r="W96">
        <f t="shared" si="27"/>
        <v>71.229066133794333</v>
      </c>
      <c r="X96" s="22">
        <f t="shared" si="28"/>
        <v>0.69000496893695995</v>
      </c>
      <c r="Y96">
        <f t="shared" si="33"/>
        <v>59.170104563780967</v>
      </c>
      <c r="Z96">
        <f t="shared" si="34"/>
        <v>40.829895436219033</v>
      </c>
      <c r="AA96">
        <f t="shared" si="36"/>
        <v>1.944751688459931</v>
      </c>
      <c r="AB96">
        <f>Z88-Z96</f>
        <v>21.350890877560126</v>
      </c>
      <c r="AC96">
        <f t="shared" si="35"/>
        <v>1.0872011251758087</v>
      </c>
    </row>
    <row r="97" spans="2:29" x14ac:dyDescent="0.2">
      <c r="B97">
        <v>0</v>
      </c>
      <c r="C97">
        <v>0</v>
      </c>
      <c r="D97">
        <v>0</v>
      </c>
      <c r="E97" s="13">
        <f t="shared" si="29"/>
        <v>0</v>
      </c>
      <c r="F97" s="25">
        <f t="shared" si="19"/>
        <v>20678.932399999998</v>
      </c>
      <c r="G97" s="13">
        <f t="shared" si="20"/>
        <v>2.1664204825209197</v>
      </c>
      <c r="H97">
        <f t="shared" si="30"/>
        <v>72.575086164451051</v>
      </c>
      <c r="I97">
        <v>2999.12</v>
      </c>
      <c r="J97">
        <v>0.1474</v>
      </c>
      <c r="K97">
        <v>7.1099999999999997E-2</v>
      </c>
      <c r="L97">
        <f t="shared" si="31"/>
        <v>0.12440560000000001</v>
      </c>
      <c r="M97">
        <f t="shared" si="32"/>
        <v>35.549999999999997</v>
      </c>
      <c r="N97" s="22">
        <f t="shared" si="21"/>
        <v>8.6266213836132588E-2</v>
      </c>
      <c r="O97" s="22">
        <f t="shared" si="22"/>
        <v>8.6637363584612354E-2</v>
      </c>
      <c r="P97" s="22">
        <f t="shared" si="23"/>
        <v>37.067607152337189</v>
      </c>
      <c r="Q97" s="22">
        <f t="shared" si="24"/>
        <v>0.19709993499674636</v>
      </c>
      <c r="R97" s="22">
        <f t="shared" si="37"/>
        <v>26.57466273103611</v>
      </c>
      <c r="S97" s="32">
        <f t="shared" si="25"/>
        <v>4.602417304990043</v>
      </c>
      <c r="T97" s="22"/>
      <c r="U97" s="22"/>
      <c r="V97" s="23">
        <f t="shared" si="26"/>
        <v>26.57466273103611</v>
      </c>
      <c r="W97">
        <f t="shared" si="27"/>
        <v>73.425337268963887</v>
      </c>
      <c r="X97" s="22">
        <f t="shared" si="28"/>
        <v>0.70847455973211249</v>
      </c>
      <c r="Y97">
        <f t="shared" si="33"/>
        <v>60.990723165743454</v>
      </c>
      <c r="Z97">
        <f t="shared" si="34"/>
        <v>39.009276834256546</v>
      </c>
      <c r="AA97">
        <f t="shared" si="36"/>
        <v>1.8206186019624866</v>
      </c>
      <c r="AC97">
        <f t="shared" si="35"/>
        <v>1.0854961832061067</v>
      </c>
    </row>
    <row r="98" spans="2:29" x14ac:dyDescent="0.2">
      <c r="B98">
        <v>0</v>
      </c>
      <c r="C98">
        <v>0</v>
      </c>
      <c r="D98">
        <v>0</v>
      </c>
      <c r="E98" s="13">
        <f t="shared" si="29"/>
        <v>0</v>
      </c>
      <c r="F98" s="25">
        <f t="shared" si="19"/>
        <v>22462.9447</v>
      </c>
      <c r="G98" s="13">
        <f t="shared" si="20"/>
        <v>1.920236336779908</v>
      </c>
      <c r="H98">
        <f t="shared" si="30"/>
        <v>74.495322501230959</v>
      </c>
      <c r="I98">
        <v>3257.86</v>
      </c>
      <c r="J98">
        <v>0.15129999999999999</v>
      </c>
      <c r="K98">
        <v>6.5500000000000003E-2</v>
      </c>
      <c r="L98">
        <f t="shared" si="31"/>
        <v>0.12769719999999998</v>
      </c>
      <c r="M98">
        <f t="shared" si="32"/>
        <v>32.75</v>
      </c>
      <c r="N98" s="22">
        <f t="shared" si="21"/>
        <v>7.9922795065656638E-2</v>
      </c>
      <c r="O98" s="22">
        <f t="shared" si="22"/>
        <v>8.0290847998282761E-2</v>
      </c>
      <c r="P98" s="22">
        <f t="shared" si="23"/>
        <v>34.121291007228898</v>
      </c>
      <c r="Q98" s="22">
        <f t="shared" si="24"/>
        <v>0.1780443815473147</v>
      </c>
      <c r="R98" s="22">
        <f t="shared" si="37"/>
        <v>24.627967861226754</v>
      </c>
      <c r="S98" s="32">
        <f t="shared" si="25"/>
        <v>3.9381798834395965</v>
      </c>
      <c r="T98" s="22"/>
      <c r="U98" s="22"/>
      <c r="V98" s="23">
        <f t="shared" si="26"/>
        <v>24.627967861226754</v>
      </c>
      <c r="W98">
        <f t="shared" si="27"/>
        <v>75.37203213877325</v>
      </c>
      <c r="X98" s="22">
        <f t="shared" si="28"/>
        <v>0.6952481677890564</v>
      </c>
      <c r="Y98">
        <f t="shared" si="33"/>
        <v>62.604453290210202</v>
      </c>
      <c r="Z98">
        <f t="shared" si="34"/>
        <v>37.395546709789798</v>
      </c>
      <c r="AA98">
        <f t="shared" si="36"/>
        <v>1.6137301244667484</v>
      </c>
      <c r="AC98">
        <f t="shared" si="35"/>
        <v>1.0880398671096345</v>
      </c>
    </row>
    <row r="99" spans="2:29" x14ac:dyDescent="0.2">
      <c r="B99">
        <v>0</v>
      </c>
      <c r="C99">
        <v>0</v>
      </c>
      <c r="D99">
        <v>0</v>
      </c>
      <c r="E99" s="13">
        <f t="shared" si="29"/>
        <v>0</v>
      </c>
      <c r="F99" s="25">
        <f t="shared" si="19"/>
        <v>24423.468999999997</v>
      </c>
      <c r="G99" s="13">
        <f t="shared" si="20"/>
        <v>1.6740521910388821</v>
      </c>
      <c r="H99">
        <f t="shared" si="30"/>
        <v>76.169374692269841</v>
      </c>
      <c r="I99">
        <v>3542.2</v>
      </c>
      <c r="J99">
        <v>0.15469999999999998</v>
      </c>
      <c r="K99">
        <v>6.0199999999999997E-2</v>
      </c>
      <c r="L99">
        <f t="shared" si="31"/>
        <v>0.13056679999999998</v>
      </c>
      <c r="M99">
        <f t="shared" si="32"/>
        <v>30.099999999999998</v>
      </c>
      <c r="N99" s="22">
        <f t="shared" si="21"/>
        <v>7.4392635111908301E-2</v>
      </c>
      <c r="O99" s="22">
        <f t="shared" si="22"/>
        <v>7.4757988256354324E-2</v>
      </c>
      <c r="P99" s="22">
        <f t="shared" si="23"/>
        <v>31.397054001928268</v>
      </c>
      <c r="Q99" s="22">
        <f t="shared" si="24"/>
        <v>0.15091250697738151</v>
      </c>
      <c r="R99" s="22">
        <f t="shared" si="37"/>
        <v>22.930849256777549</v>
      </c>
      <c r="S99" s="32">
        <f t="shared" si="25"/>
        <v>3.4053346387239083</v>
      </c>
      <c r="T99" s="22"/>
      <c r="U99" s="22"/>
      <c r="V99" s="23">
        <f t="shared" si="26"/>
        <v>22.930849256777549</v>
      </c>
      <c r="W99">
        <f t="shared" si="27"/>
        <v>77.069150743222451</v>
      </c>
      <c r="X99" s="22">
        <f t="shared" si="28"/>
        <v>0.64042211488649192</v>
      </c>
      <c r="Y99">
        <f t="shared" si="33"/>
        <v>64.011294937181219</v>
      </c>
      <c r="Z99">
        <f t="shared" si="34"/>
        <v>35.988705062818781</v>
      </c>
      <c r="AA99">
        <f t="shared" si="36"/>
        <v>1.4068416469710172</v>
      </c>
      <c r="AC99">
        <f t="shared" si="35"/>
        <v>1.0866425992779782</v>
      </c>
    </row>
    <row r="100" spans="2:29" x14ac:dyDescent="0.2">
      <c r="B100">
        <v>0</v>
      </c>
      <c r="C100">
        <v>0</v>
      </c>
      <c r="D100">
        <v>0</v>
      </c>
      <c r="E100" s="13">
        <f t="shared" si="29"/>
        <v>0</v>
      </c>
      <c r="F100" s="25">
        <f t="shared" si="19"/>
        <v>26526.78875</v>
      </c>
      <c r="G100" s="13">
        <f t="shared" si="20"/>
        <v>1.7232890201871101</v>
      </c>
      <c r="H100">
        <f t="shared" si="30"/>
        <v>77.892663712456951</v>
      </c>
      <c r="I100">
        <v>3847.25</v>
      </c>
      <c r="J100">
        <v>0.15819999999999998</v>
      </c>
      <c r="K100">
        <v>5.5399999999999998E-2</v>
      </c>
      <c r="L100">
        <f t="shared" si="31"/>
        <v>0.13352079999999997</v>
      </c>
      <c r="M100">
        <f t="shared" si="32"/>
        <v>27.7</v>
      </c>
      <c r="N100" s="22">
        <f t="shared" si="21"/>
        <v>6.8699823394814508E-2</v>
      </c>
      <c r="O100" s="22">
        <f t="shared" si="22"/>
        <v>6.9062397345545701E-2</v>
      </c>
      <c r="P100" s="22">
        <f t="shared" si="23"/>
        <v>28.875075757476381</v>
      </c>
      <c r="Q100" s="22">
        <f t="shared" si="24"/>
        <v>0.15775361925545314</v>
      </c>
      <c r="R100" s="22">
        <f t="shared" si="37"/>
        <v>21.183815399256329</v>
      </c>
      <c r="S100" s="32">
        <f t="shared" si="25"/>
        <v>2.9008772888558938</v>
      </c>
      <c r="T100" s="22"/>
      <c r="U100" s="22"/>
      <c r="V100" s="23">
        <f t="shared" si="26"/>
        <v>21.183815399256329</v>
      </c>
      <c r="W100">
        <f t="shared" si="27"/>
        <v>78.816184600743668</v>
      </c>
      <c r="X100" s="22">
        <f t="shared" si="28"/>
        <v>0.72793077396717554</v>
      </c>
      <c r="Y100">
        <f t="shared" si="33"/>
        <v>65.459514279651373</v>
      </c>
      <c r="Z100">
        <f t="shared" si="34"/>
        <v>34.540485720348627</v>
      </c>
      <c r="AA100">
        <f t="shared" si="36"/>
        <v>1.4482193424701535</v>
      </c>
      <c r="AC100">
        <f t="shared" si="35"/>
        <v>1.0862745098039215</v>
      </c>
    </row>
    <row r="101" spans="2:29" x14ac:dyDescent="0.2">
      <c r="B101">
        <v>0</v>
      </c>
      <c r="C101">
        <v>0</v>
      </c>
      <c r="D101">
        <v>0</v>
      </c>
      <c r="E101" s="13">
        <f t="shared" si="29"/>
        <v>0</v>
      </c>
      <c r="F101" s="25">
        <f t="shared" si="19"/>
        <v>28849.30055</v>
      </c>
      <c r="G101" s="13">
        <f t="shared" si="20"/>
        <v>1.4278680452978847</v>
      </c>
      <c r="H101">
        <f t="shared" si="30"/>
        <v>79.320531757754836</v>
      </c>
      <c r="I101">
        <v>4184.09</v>
      </c>
      <c r="J101">
        <v>0.16109999999999997</v>
      </c>
      <c r="K101">
        <v>5.0999999999999997E-2</v>
      </c>
      <c r="L101">
        <f t="shared" si="31"/>
        <v>0.13596839999999996</v>
      </c>
      <c r="M101">
        <f t="shared" si="32"/>
        <v>25.5</v>
      </c>
      <c r="N101" s="22">
        <f t="shared" si="21"/>
        <v>6.3982922257793895E-2</v>
      </c>
      <c r="O101" s="22">
        <f t="shared" si="22"/>
        <v>6.4343193448018532E-2</v>
      </c>
      <c r="P101" s="22">
        <f t="shared" si="23"/>
        <v>26.577245906978398</v>
      </c>
      <c r="Q101" s="22">
        <f t="shared" si="24"/>
        <v>0.13124527343695019</v>
      </c>
      <c r="R101" s="22">
        <f t="shared" si="37"/>
        <v>19.73627306016731</v>
      </c>
      <c r="S101" s="32">
        <f t="shared" si="25"/>
        <v>2.5161604017885781</v>
      </c>
      <c r="T101" s="22"/>
      <c r="U101" s="22"/>
      <c r="V101" s="23">
        <f t="shared" si="26"/>
        <v>19.73627306016731</v>
      </c>
      <c r="W101">
        <f t="shared" si="27"/>
        <v>80.263726939832694</v>
      </c>
      <c r="X101" s="22">
        <f t="shared" si="28"/>
        <v>0.65797379049500859</v>
      </c>
      <c r="Y101">
        <f t="shared" si="33"/>
        <v>66.659467449126652</v>
      </c>
      <c r="Z101">
        <f t="shared" si="34"/>
        <v>33.340532550873348</v>
      </c>
      <c r="AA101">
        <f t="shared" si="36"/>
        <v>1.199953169475279</v>
      </c>
      <c r="AC101">
        <f t="shared" si="35"/>
        <v>1.0602910602910605</v>
      </c>
    </row>
    <row r="102" spans="2:29" x14ac:dyDescent="0.2">
      <c r="B102">
        <v>0</v>
      </c>
      <c r="C102">
        <v>0</v>
      </c>
      <c r="D102">
        <v>0</v>
      </c>
      <c r="E102" s="13">
        <f t="shared" si="29"/>
        <v>0</v>
      </c>
      <c r="F102" s="25">
        <f t="shared" si="19"/>
        <v>30563.466499999999</v>
      </c>
      <c r="G102" s="13">
        <f t="shared" si="20"/>
        <v>1.378631216149671</v>
      </c>
      <c r="H102">
        <f t="shared" si="30"/>
        <v>80.699162973904507</v>
      </c>
      <c r="I102">
        <v>4432.7</v>
      </c>
      <c r="J102">
        <v>0.16389999999999996</v>
      </c>
      <c r="K102">
        <v>4.8099999999999997E-2</v>
      </c>
      <c r="L102">
        <f t="shared" si="31"/>
        <v>0.13833159999999997</v>
      </c>
      <c r="M102">
        <f t="shared" si="32"/>
        <v>24.049999999999997</v>
      </c>
      <c r="N102" s="22">
        <f t="shared" si="21"/>
        <v>5.9428672884118794E-2</v>
      </c>
      <c r="O102" s="22">
        <f t="shared" si="22"/>
        <v>5.9786720719371578E-2</v>
      </c>
      <c r="P102" s="22">
        <f t="shared" si="23"/>
        <v>24.764389756260904</v>
      </c>
      <c r="Q102" s="22">
        <f t="shared" si="24"/>
        <v>0.17912414987923733</v>
      </c>
      <c r="R102" s="22">
        <f t="shared" si="37"/>
        <v>18.338645974150314</v>
      </c>
      <c r="S102" s="32">
        <f t="shared" si="25"/>
        <v>2.1700465828682574</v>
      </c>
      <c r="T102" s="22"/>
      <c r="U102" s="22"/>
      <c r="V102" s="23">
        <f t="shared" si="26"/>
        <v>18.338645974150314</v>
      </c>
      <c r="W102">
        <f t="shared" si="27"/>
        <v>81.66135402584969</v>
      </c>
      <c r="X102" s="22">
        <f t="shared" si="28"/>
        <v>0.96388074897723686</v>
      </c>
      <c r="Y102">
        <f t="shared" si="33"/>
        <v>67.81804292310278</v>
      </c>
      <c r="Z102">
        <f t="shared" si="34"/>
        <v>32.18195707689722</v>
      </c>
      <c r="AA102">
        <f t="shared" si="36"/>
        <v>1.1585754739761285</v>
      </c>
      <c r="AC102">
        <f t="shared" si="35"/>
        <v>1.0907029478458048</v>
      </c>
    </row>
    <row r="103" spans="2:29" x14ac:dyDescent="0.2">
      <c r="B103">
        <v>0</v>
      </c>
      <c r="C103">
        <v>0</v>
      </c>
      <c r="D103">
        <v>0</v>
      </c>
      <c r="E103" s="13">
        <f t="shared" si="29"/>
        <v>0</v>
      </c>
      <c r="F103" s="25">
        <f t="shared" si="19"/>
        <v>33345.116349999997</v>
      </c>
      <c r="G103" s="13">
        <f t="shared" si="20"/>
        <v>1.2801575578532578</v>
      </c>
      <c r="H103">
        <f t="shared" si="30"/>
        <v>81.979320531757764</v>
      </c>
      <c r="I103">
        <v>4836.13</v>
      </c>
      <c r="J103">
        <v>0.16649999999999995</v>
      </c>
      <c r="K103">
        <v>4.41E-2</v>
      </c>
      <c r="L103">
        <f t="shared" si="31"/>
        <v>0.14052599999999996</v>
      </c>
      <c r="M103">
        <f t="shared" si="32"/>
        <v>22.05</v>
      </c>
      <c r="N103" s="22">
        <f t="shared" si="21"/>
        <v>5.5199727037134827E-2</v>
      </c>
      <c r="O103" s="22">
        <f t="shared" si="22"/>
        <v>5.5555710328485164E-2</v>
      </c>
      <c r="P103" s="22">
        <f t="shared" si="23"/>
        <v>23.028297809434378</v>
      </c>
      <c r="Q103" s="22">
        <f t="shared" si="24"/>
        <v>0.11215433189326941</v>
      </c>
      <c r="R103" s="22">
        <f t="shared" si="37"/>
        <v>17.040849394277405</v>
      </c>
      <c r="S103" s="32">
        <f t="shared" si="25"/>
        <v>1.8711861214944701</v>
      </c>
      <c r="T103" s="22"/>
      <c r="U103" s="22"/>
      <c r="V103" s="23">
        <f t="shared" si="26"/>
        <v>17.040849394277405</v>
      </c>
      <c r="W103">
        <f t="shared" si="27"/>
        <v>82.959150605722598</v>
      </c>
      <c r="X103" s="22">
        <f t="shared" si="28"/>
        <v>0.64889828993645549</v>
      </c>
      <c r="Y103">
        <f t="shared" si="33"/>
        <v>68.893863006080608</v>
      </c>
      <c r="Z103">
        <f t="shared" si="34"/>
        <v>31.106136993919392</v>
      </c>
      <c r="AA103">
        <f t="shared" si="36"/>
        <v>1.0758200829778275</v>
      </c>
      <c r="AC103">
        <f t="shared" si="35"/>
        <v>1.1108312342569271</v>
      </c>
    </row>
    <row r="104" spans="2:29" x14ac:dyDescent="0.2">
      <c r="B104">
        <v>0</v>
      </c>
      <c r="C104">
        <v>0</v>
      </c>
      <c r="D104">
        <v>0</v>
      </c>
      <c r="E104" s="13">
        <f t="shared" si="29"/>
        <v>0</v>
      </c>
      <c r="F104" s="25">
        <f t="shared" si="19"/>
        <v>37011.256799999996</v>
      </c>
      <c r="G104" s="13">
        <f t="shared" si="20"/>
        <v>1.2309207287050867</v>
      </c>
      <c r="H104">
        <f t="shared" si="30"/>
        <v>83.210241260462851</v>
      </c>
      <c r="I104">
        <v>5367.84</v>
      </c>
      <c r="J104">
        <v>0.16899999999999996</v>
      </c>
      <c r="K104">
        <v>3.9699999999999999E-2</v>
      </c>
      <c r="L104">
        <f t="shared" si="31"/>
        <v>0.14263599999999996</v>
      </c>
      <c r="M104">
        <f t="shared" si="32"/>
        <v>19.849999999999998</v>
      </c>
      <c r="N104" s="22">
        <f t="shared" si="21"/>
        <v>5.1133432953496372E-2</v>
      </c>
      <c r="O104" s="22">
        <f t="shared" si="22"/>
        <v>5.148743110647902E-2</v>
      </c>
      <c r="P104" s="22">
        <f t="shared" si="23"/>
        <v>20.921101787429837</v>
      </c>
      <c r="Q104" s="22">
        <f t="shared" si="24"/>
        <v>8.9079186741345795E-2</v>
      </c>
      <c r="R104" s="22">
        <f t="shared" si="37"/>
        <v>15.792968067476535</v>
      </c>
      <c r="S104" s="32">
        <f t="shared" si="25"/>
        <v>1.6101155989281299</v>
      </c>
      <c r="T104" s="22"/>
      <c r="U104" s="22"/>
      <c r="V104" s="23">
        <f t="shared" si="26"/>
        <v>15.792968067476535</v>
      </c>
      <c r="W104">
        <f t="shared" si="27"/>
        <v>84.207031932523464</v>
      </c>
      <c r="X104" s="22">
        <f t="shared" si="28"/>
        <v>0.56721878490948585</v>
      </c>
      <c r="Y104">
        <f t="shared" si="33"/>
        <v>69.928305393559299</v>
      </c>
      <c r="Z104">
        <f t="shared" si="34"/>
        <v>30.071694606440701</v>
      </c>
      <c r="AA104">
        <f t="shared" si="36"/>
        <v>1.0344423874786912</v>
      </c>
      <c r="AC104">
        <f t="shared" si="35"/>
        <v>1.0846994535519123</v>
      </c>
    </row>
    <row r="105" spans="2:29" x14ac:dyDescent="0.2">
      <c r="B105">
        <v>0</v>
      </c>
      <c r="C105">
        <v>0</v>
      </c>
      <c r="D105">
        <v>0</v>
      </c>
      <c r="E105" s="13">
        <f t="shared" si="29"/>
        <v>0</v>
      </c>
      <c r="F105" s="25">
        <f t="shared" si="19"/>
        <v>40172.683250000002</v>
      </c>
      <c r="G105" s="13">
        <f t="shared" si="20"/>
        <v>1.1324470704086735</v>
      </c>
      <c r="H105">
        <f t="shared" si="30"/>
        <v>84.342688330871525</v>
      </c>
      <c r="I105">
        <v>5826.35</v>
      </c>
      <c r="J105">
        <v>0.17129999999999995</v>
      </c>
      <c r="K105">
        <v>3.6600000000000001E-2</v>
      </c>
      <c r="L105">
        <f t="shared" si="31"/>
        <v>0.14457719999999996</v>
      </c>
      <c r="M105">
        <f t="shared" si="32"/>
        <v>18.3</v>
      </c>
      <c r="N105" s="22">
        <f t="shared" si="21"/>
        <v>4.7392442396548939E-2</v>
      </c>
      <c r="O105" s="22">
        <f t="shared" si="22"/>
        <v>4.7744614222233306E-2</v>
      </c>
      <c r="P105" s="22">
        <f t="shared" si="23"/>
        <v>19.059249722903576</v>
      </c>
      <c r="Q105" s="22">
        <f t="shared" si="24"/>
        <v>0.10594879247336413</v>
      </c>
      <c r="R105" s="22">
        <f t="shared" si="37"/>
        <v>14.64491724681972</v>
      </c>
      <c r="S105" s="32">
        <f t="shared" si="25"/>
        <v>1.3913057260733037</v>
      </c>
      <c r="T105" s="22"/>
      <c r="U105" s="22"/>
      <c r="V105" s="23">
        <f t="shared" si="26"/>
        <v>14.64491724681972</v>
      </c>
      <c r="W105">
        <f t="shared" si="27"/>
        <v>85.355082753180284</v>
      </c>
      <c r="X105" s="22">
        <f t="shared" si="28"/>
        <v>0.7406779488108497</v>
      </c>
      <c r="Y105">
        <f t="shared" si="33"/>
        <v>70.879992390039689</v>
      </c>
      <c r="Z105">
        <f t="shared" si="34"/>
        <v>29.120007609960311</v>
      </c>
      <c r="AA105">
        <f t="shared" si="36"/>
        <v>0.95168699648039023</v>
      </c>
      <c r="AB105">
        <f>Z96-Z105</f>
        <v>11.709887826258722</v>
      </c>
      <c r="AC105">
        <f t="shared" si="35"/>
        <v>1.086053412462908</v>
      </c>
    </row>
    <row r="106" spans="2:29" x14ac:dyDescent="0.2">
      <c r="B106">
        <v>0</v>
      </c>
      <c r="C106">
        <v>0</v>
      </c>
      <c r="D106">
        <v>0</v>
      </c>
      <c r="E106" s="13">
        <f t="shared" si="29"/>
        <v>0</v>
      </c>
      <c r="F106" s="25">
        <f t="shared" si="19"/>
        <v>43673.55055</v>
      </c>
      <c r="G106" s="13">
        <f t="shared" si="20"/>
        <v>1.0832102412604456</v>
      </c>
      <c r="H106">
        <f t="shared" si="30"/>
        <v>85.42589857213197</v>
      </c>
      <c r="I106">
        <v>6334.09</v>
      </c>
      <c r="J106">
        <v>0.17349999999999996</v>
      </c>
      <c r="K106">
        <v>3.3700000000000001E-2</v>
      </c>
      <c r="L106">
        <f t="shared" si="31"/>
        <v>0.14643399999999995</v>
      </c>
      <c r="M106">
        <f t="shared" si="32"/>
        <v>16.850000000000001</v>
      </c>
      <c r="N106" s="22">
        <f t="shared" si="21"/>
        <v>4.381410360294713E-2</v>
      </c>
      <c r="O106" s="22">
        <f t="shared" si="22"/>
        <v>4.4164528506867862E-2</v>
      </c>
      <c r="P106" s="22">
        <f t="shared" si="23"/>
        <v>17.56003986328049</v>
      </c>
      <c r="Q106" s="22">
        <f t="shared" si="24"/>
        <v>9.9810894429414779E-2</v>
      </c>
      <c r="R106" s="22">
        <f t="shared" si="37"/>
        <v>13.546781679234943</v>
      </c>
      <c r="S106" s="32">
        <f t="shared" si="25"/>
        <v>1.1984726826525554</v>
      </c>
      <c r="T106" s="22"/>
      <c r="U106" s="22"/>
      <c r="V106" s="23">
        <f t="shared" si="26"/>
        <v>13.546781679234943</v>
      </c>
      <c r="W106">
        <f t="shared" si="27"/>
        <v>86.45321832076506</v>
      </c>
      <c r="X106" s="22">
        <f t="shared" si="28"/>
        <v>0.757334874196398</v>
      </c>
      <c r="Y106">
        <f t="shared" si="33"/>
        <v>71.790301691020943</v>
      </c>
      <c r="Z106">
        <f t="shared" si="34"/>
        <v>28.209698308979057</v>
      </c>
      <c r="AA106">
        <f t="shared" si="36"/>
        <v>0.91030930098125395</v>
      </c>
      <c r="AC106">
        <f t="shared" si="35"/>
        <v>1.0870967741935484</v>
      </c>
    </row>
    <row r="107" spans="2:29" x14ac:dyDescent="0.2">
      <c r="B107">
        <v>0</v>
      </c>
      <c r="C107">
        <v>0</v>
      </c>
      <c r="D107">
        <v>0</v>
      </c>
      <c r="E107" s="13">
        <f t="shared" si="29"/>
        <v>0</v>
      </c>
      <c r="F107" s="25">
        <f t="shared" si="19"/>
        <v>47505.515749999999</v>
      </c>
      <c r="G107" s="13">
        <f t="shared" si="20"/>
        <v>0.88626292466766188</v>
      </c>
      <c r="H107">
        <f t="shared" si="30"/>
        <v>86.312161496799632</v>
      </c>
      <c r="I107">
        <v>6889.85</v>
      </c>
      <c r="J107">
        <v>0.17529999999999996</v>
      </c>
      <c r="K107">
        <v>3.1E-2</v>
      </c>
      <c r="L107">
        <f t="shared" si="31"/>
        <v>0.14795319999999995</v>
      </c>
      <c r="M107">
        <f t="shared" si="32"/>
        <v>15.5</v>
      </c>
      <c r="N107" s="22">
        <f t="shared" si="21"/>
        <v>4.0886371862727422E-2</v>
      </c>
      <c r="O107" s="22">
        <f t="shared" si="22"/>
        <v>4.1235367467023387E-2</v>
      </c>
      <c r="P107" s="22">
        <f t="shared" si="23"/>
        <v>16.160909627864395</v>
      </c>
      <c r="Q107" s="22">
        <f t="shared" si="24"/>
        <v>8.0724468602144148E-2</v>
      </c>
      <c r="R107" s="22">
        <f t="shared" si="37"/>
        <v>12.648307123938302</v>
      </c>
      <c r="S107" s="32">
        <f t="shared" si="25"/>
        <v>1.0532710217417087</v>
      </c>
      <c r="T107" s="22"/>
      <c r="U107" s="22"/>
      <c r="V107" s="23">
        <f t="shared" si="26"/>
        <v>12.648307123938302</v>
      </c>
      <c r="W107">
        <f t="shared" si="27"/>
        <v>87.351692876061691</v>
      </c>
      <c r="X107" s="22">
        <f t="shared" si="28"/>
        <v>0.66553670762714068</v>
      </c>
      <c r="Y107">
        <f t="shared" si="33"/>
        <v>72.535100210005581</v>
      </c>
      <c r="Z107">
        <f t="shared" si="34"/>
        <v>27.464899789994419</v>
      </c>
      <c r="AA107">
        <f t="shared" si="36"/>
        <v>0.74479851898463778</v>
      </c>
      <c r="AC107">
        <f t="shared" si="35"/>
        <v>1.0877192982456141</v>
      </c>
    </row>
    <row r="108" spans="2:29" x14ac:dyDescent="0.2">
      <c r="B108">
        <v>0</v>
      </c>
      <c r="C108">
        <v>0</v>
      </c>
      <c r="D108">
        <v>0</v>
      </c>
      <c r="E108" s="13">
        <f t="shared" si="29"/>
        <v>0</v>
      </c>
      <c r="F108" s="25">
        <f t="shared" si="19"/>
        <v>51644.032649999994</v>
      </c>
      <c r="G108" s="13">
        <f t="shared" si="20"/>
        <v>0.83702609551946239</v>
      </c>
      <c r="H108">
        <f t="shared" si="30"/>
        <v>87.149187592319095</v>
      </c>
      <c r="I108">
        <v>7490.07</v>
      </c>
      <c r="J108">
        <v>0.17699999999999996</v>
      </c>
      <c r="K108">
        <v>2.8500000000000001E-2</v>
      </c>
      <c r="L108">
        <f t="shared" si="31"/>
        <v>0.14938799999999997</v>
      </c>
      <c r="M108">
        <f t="shared" si="32"/>
        <v>14.25</v>
      </c>
      <c r="N108" s="22">
        <f t="shared" si="21"/>
        <v>3.8121291885853226E-2</v>
      </c>
      <c r="O108" s="22">
        <f t="shared" si="22"/>
        <v>3.8468937596059183E-2</v>
      </c>
      <c r="P108" s="22">
        <f t="shared" si="23"/>
        <v>14.861863947701849</v>
      </c>
      <c r="Q108" s="22">
        <f t="shared" si="24"/>
        <v>7.5720693367546207E-2</v>
      </c>
      <c r="R108" s="22">
        <f t="shared" si="37"/>
        <v>11.799747821713705</v>
      </c>
      <c r="S108" s="32">
        <f t="shared" si="25"/>
        <v>0.92715929272952091</v>
      </c>
      <c r="T108" s="22"/>
      <c r="U108" s="22"/>
      <c r="V108" s="23">
        <f t="shared" si="26"/>
        <v>11.799747821713705</v>
      </c>
      <c r="W108">
        <f t="shared" si="27"/>
        <v>88.200252178286291</v>
      </c>
      <c r="X108" s="22">
        <f t="shared" si="28"/>
        <v>0.67884744177967771</v>
      </c>
      <c r="Y108">
        <f t="shared" si="33"/>
        <v>73.238521033491111</v>
      </c>
      <c r="Z108">
        <f t="shared" si="34"/>
        <v>26.761478966508889</v>
      </c>
      <c r="AA108">
        <f t="shared" si="36"/>
        <v>0.70342082348552992</v>
      </c>
      <c r="AC108">
        <f t="shared" si="35"/>
        <v>1.0877862595419847</v>
      </c>
    </row>
    <row r="109" spans="2:29" x14ac:dyDescent="0.2">
      <c r="B109">
        <v>0</v>
      </c>
      <c r="C109">
        <v>0</v>
      </c>
      <c r="D109">
        <v>0</v>
      </c>
      <c r="E109" s="13">
        <f t="shared" si="29"/>
        <v>0</v>
      </c>
      <c r="F109" s="25">
        <f t="shared" si="19"/>
        <v>56124.403649999993</v>
      </c>
      <c r="G109" s="13">
        <f t="shared" si="20"/>
        <v>0.78778926637122026</v>
      </c>
      <c r="H109">
        <f t="shared" si="30"/>
        <v>87.936976858690315</v>
      </c>
      <c r="I109">
        <v>8139.87</v>
      </c>
      <c r="J109">
        <v>0.17859999999999995</v>
      </c>
      <c r="K109">
        <v>2.6200000000000001E-2</v>
      </c>
      <c r="L109">
        <f t="shared" si="31"/>
        <v>0.15073839999999997</v>
      </c>
      <c r="M109">
        <f t="shared" si="32"/>
        <v>13.100000000000001</v>
      </c>
      <c r="N109" s="22">
        <f t="shared" si="21"/>
        <v>3.5518863672324597E-2</v>
      </c>
      <c r="O109" s="22">
        <f t="shared" si="22"/>
        <v>3.5865238893975193E-2</v>
      </c>
      <c r="P109" s="22">
        <f t="shared" si="23"/>
        <v>13.662905986648669</v>
      </c>
      <c r="Q109" s="22">
        <f t="shared" si="24"/>
        <v>7.1214397140384966E-2</v>
      </c>
      <c r="R109" s="22">
        <f t="shared" si="37"/>
        <v>11.001103772561132</v>
      </c>
      <c r="S109" s="32">
        <f t="shared" si="25"/>
        <v>0.81804130712584067</v>
      </c>
      <c r="T109" s="22"/>
      <c r="U109" s="22"/>
      <c r="V109" s="23">
        <f t="shared" si="26"/>
        <v>11.001103772561132</v>
      </c>
      <c r="W109">
        <f t="shared" si="27"/>
        <v>88.998896227438863</v>
      </c>
      <c r="X109" s="22">
        <f t="shared" si="28"/>
        <v>0.69447308621962955</v>
      </c>
      <c r="Y109">
        <f t="shared" si="33"/>
        <v>73.900564161477462</v>
      </c>
      <c r="Z109">
        <f t="shared" si="34"/>
        <v>26.099435838522538</v>
      </c>
      <c r="AA109">
        <f t="shared" si="36"/>
        <v>0.66204312798635101</v>
      </c>
      <c r="AC109">
        <f t="shared" si="35"/>
        <v>1.087136929460581</v>
      </c>
    </row>
    <row r="110" spans="2:29" x14ac:dyDescent="0.2">
      <c r="B110">
        <v>0</v>
      </c>
      <c r="C110">
        <v>0</v>
      </c>
      <c r="D110">
        <v>0</v>
      </c>
      <c r="E110" s="13">
        <f t="shared" si="29"/>
        <v>0</v>
      </c>
      <c r="F110" s="25">
        <f t="shared" si="19"/>
        <v>60925.116349999989</v>
      </c>
      <c r="G110" s="13">
        <f t="shared" si="20"/>
        <v>0.7385524372230492</v>
      </c>
      <c r="H110">
        <f t="shared" si="30"/>
        <v>88.675529295913364</v>
      </c>
      <c r="I110">
        <v>8836.1299999999992</v>
      </c>
      <c r="J110">
        <v>0.18009999999999995</v>
      </c>
      <c r="K110">
        <v>2.41E-2</v>
      </c>
      <c r="L110">
        <f t="shared" si="31"/>
        <v>0.15200439999999996</v>
      </c>
      <c r="M110">
        <f t="shared" si="32"/>
        <v>12.05</v>
      </c>
      <c r="N110" s="22">
        <f t="shared" si="21"/>
        <v>3.307908722214159E-2</v>
      </c>
      <c r="O110" s="22">
        <f t="shared" si="22"/>
        <v>3.3424271360771529E-2</v>
      </c>
      <c r="P110" s="22">
        <f t="shared" si="23"/>
        <v>12.564035975752375</v>
      </c>
      <c r="Q110" s="22">
        <f t="shared" si="24"/>
        <v>6.7240649443720046E-2</v>
      </c>
      <c r="R110" s="22">
        <f t="shared" si="37"/>
        <v>10.252374976480617</v>
      </c>
      <c r="S110" s="32">
        <f t="shared" si="25"/>
        <v>0.72397075182546711</v>
      </c>
      <c r="T110" s="22"/>
      <c r="U110" s="22"/>
      <c r="V110" s="23">
        <f t="shared" si="26"/>
        <v>10.252374976480617</v>
      </c>
      <c r="W110">
        <f t="shared" si="27"/>
        <v>89.74762502351939</v>
      </c>
      <c r="X110" s="22">
        <f t="shared" si="28"/>
        <v>0.71307504388620435</v>
      </c>
      <c r="Y110">
        <f t="shared" si="33"/>
        <v>74.521229593964676</v>
      </c>
      <c r="Z110">
        <f t="shared" si="34"/>
        <v>25.478770406035324</v>
      </c>
      <c r="AA110">
        <f t="shared" si="36"/>
        <v>0.62066543248721473</v>
      </c>
      <c r="AC110">
        <f t="shared" si="35"/>
        <v>1.0855855855855856</v>
      </c>
    </row>
    <row r="111" spans="2:29" x14ac:dyDescent="0.2">
      <c r="B111">
        <v>0</v>
      </c>
      <c r="C111">
        <v>0</v>
      </c>
      <c r="D111">
        <v>0</v>
      </c>
      <c r="E111" s="13">
        <f t="shared" si="29"/>
        <v>0</v>
      </c>
      <c r="F111" s="25">
        <f t="shared" si="19"/>
        <v>66201.790899999993</v>
      </c>
      <c r="G111" s="13">
        <f t="shared" si="20"/>
        <v>0.78778926637124869</v>
      </c>
      <c r="H111">
        <f t="shared" si="30"/>
        <v>89.463318562284613</v>
      </c>
      <c r="I111">
        <v>9601.42</v>
      </c>
      <c r="J111">
        <v>0.18169999999999994</v>
      </c>
      <c r="K111">
        <v>2.2200000000000001E-2</v>
      </c>
      <c r="L111">
        <f t="shared" si="31"/>
        <v>0.15335479999999996</v>
      </c>
      <c r="M111">
        <f t="shared" si="32"/>
        <v>11.1</v>
      </c>
      <c r="N111" s="22">
        <f t="shared" si="21"/>
        <v>3.0476659008612961E-2</v>
      </c>
      <c r="O111" s="22">
        <f t="shared" si="22"/>
        <v>3.0820572658687539E-2</v>
      </c>
      <c r="P111" s="22">
        <f t="shared" si="23"/>
        <v>11.565249673050729</v>
      </c>
      <c r="Q111" s="22">
        <f t="shared" si="24"/>
        <v>7.2970593384453386E-2</v>
      </c>
      <c r="R111" s="22">
        <f t="shared" si="37"/>
        <v>9.4537309273280439</v>
      </c>
      <c r="S111" s="32">
        <f t="shared" si="25"/>
        <v>0.63160557354201008</v>
      </c>
      <c r="T111" s="22"/>
      <c r="U111" s="22"/>
      <c r="V111" s="23">
        <f t="shared" si="26"/>
        <v>9.4537309273280439</v>
      </c>
      <c r="W111">
        <f t="shared" si="27"/>
        <v>90.546269072671961</v>
      </c>
      <c r="X111" s="22">
        <f t="shared" si="28"/>
        <v>0.84067794647639171</v>
      </c>
      <c r="Y111">
        <f t="shared" si="33"/>
        <v>75.183272721951028</v>
      </c>
      <c r="Z111">
        <f t="shared" si="34"/>
        <v>24.816727278048972</v>
      </c>
      <c r="AA111">
        <f t="shared" si="36"/>
        <v>0.66204312798635101</v>
      </c>
      <c r="AC111">
        <f t="shared" si="35"/>
        <v>1.088235294117647</v>
      </c>
    </row>
    <row r="112" spans="2:29" x14ac:dyDescent="0.2">
      <c r="B112">
        <v>0</v>
      </c>
      <c r="C112">
        <v>0</v>
      </c>
      <c r="D112">
        <v>0</v>
      </c>
      <c r="E112" s="13">
        <f t="shared" si="29"/>
        <v>0</v>
      </c>
      <c r="F112" s="25">
        <f t="shared" si="19"/>
        <v>71975.112299999993</v>
      </c>
      <c r="G112" s="13">
        <f t="shared" si="20"/>
        <v>0.78778926637123448</v>
      </c>
      <c r="H112">
        <f t="shared" si="30"/>
        <v>90.251107828655847</v>
      </c>
      <c r="I112">
        <v>10438.74</v>
      </c>
      <c r="J112">
        <v>0.18329999999999994</v>
      </c>
      <c r="K112">
        <v>2.0400000000000001E-2</v>
      </c>
      <c r="L112">
        <f t="shared" si="31"/>
        <v>0.15470519999999993</v>
      </c>
      <c r="M112">
        <f t="shared" si="32"/>
        <v>10.200000000000001</v>
      </c>
      <c r="N112" s="22">
        <f t="shared" si="21"/>
        <v>2.7874230795084387E-2</v>
      </c>
      <c r="O112" s="22">
        <f t="shared" si="22"/>
        <v>2.8216873956603661E-2</v>
      </c>
      <c r="P112" s="22">
        <f t="shared" si="23"/>
        <v>10.640488710580918</v>
      </c>
      <c r="Q112" s="22">
        <f t="shared" si="24"/>
        <v>7.0866810692748514E-2</v>
      </c>
      <c r="R112" s="22">
        <f t="shared" si="37"/>
        <v>8.6550868781755046</v>
      </c>
      <c r="S112" s="32">
        <f t="shared" si="25"/>
        <v>0.5466259436542078</v>
      </c>
      <c r="T112" s="22"/>
      <c r="U112" s="22"/>
      <c r="V112" s="23">
        <f t="shared" si="26"/>
        <v>8.6550868781755046</v>
      </c>
      <c r="W112">
        <f t="shared" si="27"/>
        <v>91.34491312182449</v>
      </c>
      <c r="X112" s="22">
        <f t="shared" si="28"/>
        <v>0.88738227683615611</v>
      </c>
      <c r="Y112">
        <f t="shared" si="33"/>
        <v>75.845315849937393</v>
      </c>
      <c r="Z112">
        <f t="shared" si="34"/>
        <v>24.154684150062607</v>
      </c>
      <c r="AA112">
        <f t="shared" si="36"/>
        <v>0.66204312798636522</v>
      </c>
      <c r="AC112">
        <f t="shared" si="35"/>
        <v>1.0851063829787235</v>
      </c>
    </row>
    <row r="113" spans="2:29" x14ac:dyDescent="0.2">
      <c r="B113">
        <v>0</v>
      </c>
      <c r="C113">
        <v>0</v>
      </c>
      <c r="D113">
        <v>0</v>
      </c>
      <c r="E113" s="13">
        <f t="shared" si="29"/>
        <v>0</v>
      </c>
      <c r="F113" s="25">
        <f t="shared" si="19"/>
        <v>78227.360400000005</v>
      </c>
      <c r="G113" s="13">
        <f t="shared" si="20"/>
        <v>0.7385524372230492</v>
      </c>
      <c r="H113">
        <f t="shared" si="30"/>
        <v>90.989660265878896</v>
      </c>
      <c r="I113">
        <v>11345.52</v>
      </c>
      <c r="J113">
        <v>0.18479999999999994</v>
      </c>
      <c r="K113">
        <v>1.8800000000000001E-2</v>
      </c>
      <c r="L113">
        <f t="shared" si="31"/>
        <v>0.15597119999999995</v>
      </c>
      <c r="M113">
        <f t="shared" si="32"/>
        <v>9.4</v>
      </c>
      <c r="N113" s="22">
        <f t="shared" si="21"/>
        <v>2.5434454344901269E-2</v>
      </c>
      <c r="O113" s="22">
        <f t="shared" si="22"/>
        <v>2.5775906423399886E-2</v>
      </c>
      <c r="P113" s="22">
        <f t="shared" si="23"/>
        <v>9.7918333319149173</v>
      </c>
      <c r="Q113" s="22">
        <f t="shared" si="24"/>
        <v>6.8779729563366809E-2</v>
      </c>
      <c r="R113" s="22">
        <f t="shared" si="37"/>
        <v>7.9063580820949584</v>
      </c>
      <c r="S113" s="32">
        <f t="shared" si="25"/>
        <v>0.47331166783394757</v>
      </c>
      <c r="T113" s="22"/>
      <c r="U113" s="22"/>
      <c r="V113" s="23">
        <f t="shared" si="26"/>
        <v>7.9063580820949584</v>
      </c>
      <c r="W113">
        <f t="shared" si="27"/>
        <v>92.093641917905046</v>
      </c>
      <c r="X113" s="22">
        <f t="shared" si="28"/>
        <v>0.93591099510068199</v>
      </c>
      <c r="Y113">
        <f t="shared" si="33"/>
        <v>76.465981282424607</v>
      </c>
      <c r="Z113">
        <f t="shared" si="34"/>
        <v>23.534018717575393</v>
      </c>
      <c r="AA113">
        <f t="shared" si="36"/>
        <v>0.62066543248721473</v>
      </c>
      <c r="AB113">
        <f>Z105-Z113</f>
        <v>5.5859888923849184</v>
      </c>
      <c r="AC113">
        <f t="shared" si="35"/>
        <v>1.0867052023121386</v>
      </c>
    </row>
    <row r="114" spans="2:29" x14ac:dyDescent="0.2">
      <c r="B114">
        <v>0</v>
      </c>
      <c r="C114">
        <v>0</v>
      </c>
      <c r="D114">
        <v>0</v>
      </c>
      <c r="E114" s="13">
        <f t="shared" si="29"/>
        <v>0</v>
      </c>
      <c r="F114" s="25">
        <f t="shared" si="19"/>
        <v>85086.713250000001</v>
      </c>
      <c r="G114" s="13">
        <f t="shared" si="20"/>
        <v>0.64007877892662179</v>
      </c>
      <c r="H114">
        <f t="shared" si="30"/>
        <v>91.629739044805518</v>
      </c>
      <c r="I114">
        <v>12340.35</v>
      </c>
      <c r="J114">
        <v>0.18609999999999993</v>
      </c>
      <c r="K114">
        <v>1.7299999999999999E-2</v>
      </c>
      <c r="L114">
        <f t="shared" si="31"/>
        <v>0.15706839999999994</v>
      </c>
      <c r="M114">
        <f t="shared" si="32"/>
        <v>8.65</v>
      </c>
      <c r="N114" s="22">
        <f t="shared" si="21"/>
        <v>2.3319981421409286E-2</v>
      </c>
      <c r="O114" s="22">
        <f t="shared" si="22"/>
        <v>2.3660401227956707E-2</v>
      </c>
      <c r="P114" s="22">
        <f t="shared" si="23"/>
        <v>9.0172057756269481</v>
      </c>
      <c r="Q114" s="22">
        <f t="shared" si="24"/>
        <v>5.8553605123219832E-2</v>
      </c>
      <c r="R114" s="22">
        <f t="shared" si="37"/>
        <v>7.2574597921585102</v>
      </c>
      <c r="S114" s="32">
        <f t="shared" si="25"/>
        <v>0.41479917375585368</v>
      </c>
      <c r="T114" s="22"/>
      <c r="U114" s="22"/>
      <c r="V114" s="23">
        <f t="shared" si="26"/>
        <v>7.2574597921585102</v>
      </c>
      <c r="W114">
        <f t="shared" si="27"/>
        <v>92.742540207841486</v>
      </c>
      <c r="X114" s="22">
        <f t="shared" si="28"/>
        <v>0.86519771991526417</v>
      </c>
      <c r="Y114">
        <f t="shared" si="33"/>
        <v>77.003891323913521</v>
      </c>
      <c r="Z114">
        <f t="shared" si="34"/>
        <v>22.996108676086479</v>
      </c>
      <c r="AA114">
        <f t="shared" si="36"/>
        <v>0.53791004148891375</v>
      </c>
      <c r="AC114">
        <f t="shared" si="35"/>
        <v>1.0880503144654088</v>
      </c>
    </row>
    <row r="115" spans="2:29" x14ac:dyDescent="0.2">
      <c r="B115">
        <v>0</v>
      </c>
      <c r="C115">
        <v>0</v>
      </c>
      <c r="D115">
        <v>0</v>
      </c>
      <c r="E115" s="13">
        <f t="shared" si="29"/>
        <v>0</v>
      </c>
      <c r="F115" s="25">
        <f t="shared" si="19"/>
        <v>92468.707099999985</v>
      </c>
      <c r="G115" s="13">
        <f t="shared" si="20"/>
        <v>0.64007877892665022</v>
      </c>
      <c r="H115">
        <f t="shared" si="30"/>
        <v>92.269817823732168</v>
      </c>
      <c r="I115">
        <v>13410.98</v>
      </c>
      <c r="J115">
        <v>0.18739999999999993</v>
      </c>
      <c r="K115">
        <v>1.5900000000000001E-2</v>
      </c>
      <c r="L115">
        <f t="shared" si="31"/>
        <v>0.15816559999999993</v>
      </c>
      <c r="M115">
        <f t="shared" si="32"/>
        <v>7.95</v>
      </c>
      <c r="N115" s="22">
        <f t="shared" si="21"/>
        <v>2.1205508497917303E-2</v>
      </c>
      <c r="O115" s="22">
        <f t="shared" si="22"/>
        <v>2.1544896032513472E-2</v>
      </c>
      <c r="P115" s="22">
        <f t="shared" si="23"/>
        <v>8.2926171984482675</v>
      </c>
      <c r="Q115" s="22">
        <f t="shared" si="24"/>
        <v>5.7695275345859762E-2</v>
      </c>
      <c r="R115" s="22">
        <f t="shared" si="37"/>
        <v>6.6085615022220479</v>
      </c>
      <c r="S115" s="32">
        <f t="shared" si="25"/>
        <v>0.36098852256414588</v>
      </c>
      <c r="T115" s="22"/>
      <c r="U115" s="22"/>
      <c r="V115" s="23">
        <f t="shared" si="26"/>
        <v>6.6085615022220479</v>
      </c>
      <c r="W115">
        <f t="shared" si="27"/>
        <v>93.391438497777955</v>
      </c>
      <c r="X115" s="22">
        <f t="shared" si="28"/>
        <v>0.92699755705208886</v>
      </c>
      <c r="Y115">
        <f t="shared" si="33"/>
        <v>77.541801365402435</v>
      </c>
      <c r="Z115">
        <f t="shared" si="34"/>
        <v>22.458198634597565</v>
      </c>
      <c r="AA115">
        <f t="shared" si="36"/>
        <v>0.53791004148891375</v>
      </c>
      <c r="AC115">
        <f t="shared" si="35"/>
        <v>1.0890410958904111</v>
      </c>
    </row>
    <row r="116" spans="2:29" x14ac:dyDescent="0.2">
      <c r="B116">
        <v>0</v>
      </c>
      <c r="C116">
        <v>0</v>
      </c>
      <c r="D116">
        <v>0</v>
      </c>
      <c r="E116" s="13">
        <f t="shared" si="29"/>
        <v>0</v>
      </c>
      <c r="F116" s="25">
        <f t="shared" si="19"/>
        <v>100422.43435</v>
      </c>
      <c r="G116" s="13">
        <f t="shared" si="20"/>
        <v>0.64007877892663601</v>
      </c>
      <c r="H116">
        <f t="shared" si="30"/>
        <v>92.909896602658804</v>
      </c>
      <c r="I116">
        <v>14564.53</v>
      </c>
      <c r="J116">
        <v>0.18869999999999992</v>
      </c>
      <c r="K116">
        <v>1.46E-2</v>
      </c>
      <c r="L116">
        <f t="shared" si="31"/>
        <v>0.15926279999999993</v>
      </c>
      <c r="M116">
        <f t="shared" si="32"/>
        <v>7.3</v>
      </c>
      <c r="N116" s="22">
        <f t="shared" si="21"/>
        <v>1.9091035574425319E-2</v>
      </c>
      <c r="O116" s="22">
        <f t="shared" si="22"/>
        <v>1.9429390837070293E-2</v>
      </c>
      <c r="P116" s="22">
        <f t="shared" si="23"/>
        <v>7.6180706218832084</v>
      </c>
      <c r="Q116" s="22">
        <f t="shared" si="24"/>
        <v>5.7079624110712178E-2</v>
      </c>
      <c r="R116" s="22">
        <f t="shared" si="37"/>
        <v>5.9596632122856006</v>
      </c>
      <c r="S116" s="32">
        <f t="shared" si="25"/>
        <v>0.31155499257259484</v>
      </c>
      <c r="T116" s="22"/>
      <c r="U116" s="22"/>
      <c r="V116" s="23">
        <f t="shared" si="26"/>
        <v>5.9596632122856006</v>
      </c>
      <c r="W116">
        <f t="shared" si="27"/>
        <v>94.040336787714395</v>
      </c>
      <c r="X116" s="22">
        <f t="shared" si="28"/>
        <v>0.99830506144068754</v>
      </c>
      <c r="Y116">
        <f t="shared" si="33"/>
        <v>78.079711406891349</v>
      </c>
      <c r="Z116">
        <f t="shared" si="34"/>
        <v>21.920288593108651</v>
      </c>
      <c r="AA116">
        <f t="shared" si="36"/>
        <v>0.53791004148891375</v>
      </c>
      <c r="AC116">
        <f t="shared" si="35"/>
        <v>1.0814814814814815</v>
      </c>
    </row>
    <row r="117" spans="2:29" x14ac:dyDescent="0.2">
      <c r="B117">
        <v>0</v>
      </c>
      <c r="C117">
        <v>0</v>
      </c>
      <c r="D117">
        <v>0</v>
      </c>
      <c r="E117" s="13">
        <f t="shared" si="29"/>
        <v>0</v>
      </c>
      <c r="F117" s="25">
        <f t="shared" si="19"/>
        <v>109192.73645</v>
      </c>
      <c r="G117" s="13">
        <f t="shared" si="20"/>
        <v>0.59084194977843651</v>
      </c>
      <c r="H117">
        <f t="shared" si="30"/>
        <v>93.500738552437241</v>
      </c>
      <c r="I117">
        <v>15836.51</v>
      </c>
      <c r="J117">
        <v>0.18989999999999993</v>
      </c>
      <c r="K117">
        <v>1.35E-2</v>
      </c>
      <c r="L117">
        <f t="shared" si="31"/>
        <v>0.16027559999999993</v>
      </c>
      <c r="M117">
        <f t="shared" si="32"/>
        <v>6.75</v>
      </c>
      <c r="N117" s="22">
        <f t="shared" si="21"/>
        <v>1.7139214414278792E-2</v>
      </c>
      <c r="O117" s="22">
        <f t="shared" si="22"/>
        <v>1.7476616810507273E-2</v>
      </c>
      <c r="P117" s="22">
        <f t="shared" si="23"/>
        <v>7.0196153740785538</v>
      </c>
      <c r="Q117" s="22">
        <f t="shared" si="24"/>
        <v>5.7374295304886691E-2</v>
      </c>
      <c r="R117" s="22">
        <f t="shared" si="37"/>
        <v>5.3606801754211624</v>
      </c>
      <c r="S117" s="32">
        <f t="shared" si="25"/>
        <v>0.26950868722873611</v>
      </c>
      <c r="T117" s="22"/>
      <c r="U117" s="22"/>
      <c r="V117" s="23">
        <f t="shared" si="26"/>
        <v>5.3606801754211624</v>
      </c>
      <c r="W117">
        <f t="shared" si="27"/>
        <v>94.639319824578834</v>
      </c>
      <c r="X117" s="22">
        <f t="shared" si="28"/>
        <v>1.0890600670262516</v>
      </c>
      <c r="Y117">
        <f t="shared" si="33"/>
        <v>78.576243752881126</v>
      </c>
      <c r="Z117">
        <f t="shared" si="34"/>
        <v>21.423756247118874</v>
      </c>
      <c r="AA117">
        <f t="shared" si="36"/>
        <v>0.49653234598977747</v>
      </c>
      <c r="AC117">
        <f t="shared" si="35"/>
        <v>1.0887096774193548</v>
      </c>
    </row>
    <row r="118" spans="2:29" x14ac:dyDescent="0.2">
      <c r="B118">
        <v>0</v>
      </c>
      <c r="C118">
        <v>0</v>
      </c>
      <c r="D118">
        <v>0</v>
      </c>
      <c r="E118" s="13">
        <f t="shared" si="29"/>
        <v>0</v>
      </c>
      <c r="F118" s="25">
        <f t="shared" si="19"/>
        <v>118697.56289999999</v>
      </c>
      <c r="G118" s="13">
        <f t="shared" si="20"/>
        <v>0.54160512063022281</v>
      </c>
      <c r="H118">
        <f t="shared" si="30"/>
        <v>94.042343673067464</v>
      </c>
      <c r="I118">
        <v>17215.02</v>
      </c>
      <c r="J118">
        <v>0.19099999999999992</v>
      </c>
      <c r="K118">
        <v>1.24E-2</v>
      </c>
      <c r="L118">
        <f t="shared" si="31"/>
        <v>0.16120399999999993</v>
      </c>
      <c r="M118">
        <f t="shared" si="32"/>
        <v>6.2</v>
      </c>
      <c r="N118" s="22">
        <f t="shared" si="21"/>
        <v>1.5350045017477887E-2</v>
      </c>
      <c r="O118" s="22">
        <f t="shared" si="22"/>
        <v>1.5686573952824578E-2</v>
      </c>
      <c r="P118" s="22">
        <f t="shared" si="23"/>
        <v>6.4691575958543481</v>
      </c>
      <c r="Q118" s="22">
        <f t="shared" si="24"/>
        <v>4.8471103098438627E-2</v>
      </c>
      <c r="R118" s="22">
        <f t="shared" si="37"/>
        <v>4.811612391628783</v>
      </c>
      <c r="S118" s="32">
        <f t="shared" si="25"/>
        <v>0.23398862698714226</v>
      </c>
      <c r="T118" s="22"/>
      <c r="U118" s="22"/>
      <c r="V118" s="23">
        <f t="shared" si="26"/>
        <v>4.811612391628783</v>
      </c>
      <c r="W118">
        <f t="shared" si="27"/>
        <v>95.188387608371215</v>
      </c>
      <c r="X118" s="22">
        <f t="shared" si="28"/>
        <v>0.9983050614406902</v>
      </c>
      <c r="Y118">
        <f t="shared" si="33"/>
        <v>79.031398403371739</v>
      </c>
      <c r="Z118">
        <f t="shared" si="34"/>
        <v>20.968601596628261</v>
      </c>
      <c r="AA118">
        <f t="shared" si="36"/>
        <v>0.45515465049061277</v>
      </c>
      <c r="AC118">
        <f t="shared" si="35"/>
        <v>1.0877192982456141</v>
      </c>
    </row>
    <row r="119" spans="2:29" x14ac:dyDescent="0.2">
      <c r="B119">
        <v>0</v>
      </c>
      <c r="C119">
        <v>0</v>
      </c>
      <c r="D119">
        <v>0</v>
      </c>
      <c r="E119" s="13">
        <f t="shared" si="29"/>
        <v>0</v>
      </c>
      <c r="F119" s="25">
        <f t="shared" si="19"/>
        <v>128950.49684999998</v>
      </c>
      <c r="G119" s="13">
        <f t="shared" si="20"/>
        <v>0.59084194977843651</v>
      </c>
      <c r="H119">
        <f t="shared" si="30"/>
        <v>94.6331856228459</v>
      </c>
      <c r="I119">
        <v>18702.03</v>
      </c>
      <c r="J119">
        <v>0.19219999999999993</v>
      </c>
      <c r="K119">
        <v>1.14E-2</v>
      </c>
      <c r="L119">
        <f t="shared" si="31"/>
        <v>0.16221679999999994</v>
      </c>
      <c r="M119">
        <f t="shared" si="32"/>
        <v>5.7</v>
      </c>
      <c r="N119" s="22">
        <f t="shared" si="21"/>
        <v>1.3398223857331415E-2</v>
      </c>
      <c r="O119" s="22">
        <f t="shared" si="22"/>
        <v>1.3733799926261614E-2</v>
      </c>
      <c r="P119" s="22">
        <f t="shared" si="23"/>
        <v>5.9447455790807409</v>
      </c>
      <c r="Q119" s="22">
        <f t="shared" si="24"/>
        <v>5.344990120062032E-2</v>
      </c>
      <c r="R119" s="22">
        <f t="shared" si="37"/>
        <v>4.2126293547643616</v>
      </c>
      <c r="S119" s="32">
        <f t="shared" si="25"/>
        <v>0.198380609383701</v>
      </c>
      <c r="T119" s="22"/>
      <c r="U119" s="22"/>
      <c r="V119" s="23">
        <f t="shared" si="26"/>
        <v>4.2126293547643616</v>
      </c>
      <c r="W119">
        <f t="shared" si="27"/>
        <v>95.78737064523564</v>
      </c>
      <c r="X119" s="22">
        <f t="shared" si="28"/>
        <v>1.1979660737288427</v>
      </c>
      <c r="Y119">
        <f t="shared" si="33"/>
        <v>79.527930749361516</v>
      </c>
      <c r="Z119">
        <f t="shared" si="34"/>
        <v>20.472069250638484</v>
      </c>
      <c r="AA119">
        <f t="shared" si="36"/>
        <v>0.49653234598977747</v>
      </c>
      <c r="AC119">
        <f t="shared" si="35"/>
        <v>1.0857142857142859</v>
      </c>
    </row>
    <row r="120" spans="2:29" x14ac:dyDescent="0.2">
      <c r="B120">
        <v>0</v>
      </c>
      <c r="C120">
        <v>0</v>
      </c>
      <c r="D120">
        <v>0</v>
      </c>
      <c r="E120" s="13">
        <f t="shared" si="29"/>
        <v>0</v>
      </c>
      <c r="F120" s="25">
        <f t="shared" si="19"/>
        <v>140138.59964999999</v>
      </c>
      <c r="G120" s="13">
        <f t="shared" si="20"/>
        <v>0.54160512063023702</v>
      </c>
      <c r="H120">
        <f t="shared" si="30"/>
        <v>95.174790743476137</v>
      </c>
      <c r="I120">
        <v>20324.669999999998</v>
      </c>
      <c r="J120">
        <v>0.19329999999999992</v>
      </c>
      <c r="K120">
        <v>1.0500000000000001E-2</v>
      </c>
      <c r="L120">
        <f t="shared" si="31"/>
        <v>0.16314519999999993</v>
      </c>
      <c r="M120">
        <f t="shared" si="32"/>
        <v>5.25</v>
      </c>
      <c r="N120" s="22">
        <f t="shared" si="21"/>
        <v>1.160905446053051E-2</v>
      </c>
      <c r="O120" s="22">
        <f t="shared" si="22"/>
        <v>1.1943757068578864E-2</v>
      </c>
      <c r="P120" s="22">
        <f t="shared" si="23"/>
        <v>5.4703747586431408</v>
      </c>
      <c r="Q120" s="22">
        <f t="shared" si="24"/>
        <v>5.009496656943354E-2</v>
      </c>
      <c r="R120" s="22">
        <f t="shared" si="37"/>
        <v>3.6635615709719662</v>
      </c>
      <c r="S120" s="32">
        <f t="shared" si="25"/>
        <v>0.16834454393128051</v>
      </c>
      <c r="T120" s="22"/>
      <c r="U120" s="22"/>
      <c r="V120" s="23">
        <f t="shared" si="26"/>
        <v>3.6635615709719662</v>
      </c>
      <c r="W120">
        <f t="shared" si="27"/>
        <v>96.336438429028036</v>
      </c>
      <c r="X120" s="22">
        <f t="shared" si="28"/>
        <v>1.2201506306497671</v>
      </c>
      <c r="Y120">
        <f t="shared" si="33"/>
        <v>79.983085399852143</v>
      </c>
      <c r="Z120">
        <f t="shared" si="34"/>
        <v>20.016914600147857</v>
      </c>
      <c r="AA120">
        <f t="shared" si="36"/>
        <v>0.45515465049062698</v>
      </c>
      <c r="AC120">
        <f t="shared" si="35"/>
        <v>1.0824742268041236</v>
      </c>
    </row>
    <row r="121" spans="2:29" x14ac:dyDescent="0.2">
      <c r="B121">
        <v>0</v>
      </c>
      <c r="C121">
        <v>0</v>
      </c>
      <c r="D121">
        <v>0</v>
      </c>
      <c r="E121" s="13">
        <f t="shared" si="29"/>
        <v>0</v>
      </c>
      <c r="F121" s="25">
        <f t="shared" si="19"/>
        <v>152334.61355000001</v>
      </c>
      <c r="G121" s="13">
        <f t="shared" si="20"/>
        <v>0.5416051206302086</v>
      </c>
      <c r="H121">
        <f t="shared" si="30"/>
        <v>95.716395864106346</v>
      </c>
      <c r="I121">
        <v>22093.49</v>
      </c>
      <c r="J121">
        <v>0.19439999999999991</v>
      </c>
      <c r="K121">
        <v>9.7000000000000003E-3</v>
      </c>
      <c r="L121">
        <f t="shared" si="31"/>
        <v>0.1640735999999999</v>
      </c>
      <c r="M121">
        <f t="shared" si="32"/>
        <v>4.8500000000000005</v>
      </c>
      <c r="N121" s="22">
        <f t="shared" si="21"/>
        <v>9.8198850637296609E-3</v>
      </c>
      <c r="O121" s="22">
        <f t="shared" si="22"/>
        <v>1.0153714210896225E-2</v>
      </c>
      <c r="P121" s="22">
        <f t="shared" si="23"/>
        <v>5.0460380497970876</v>
      </c>
      <c r="Q121" s="22">
        <f t="shared" si="24"/>
        <v>5.1984194901809624E-2</v>
      </c>
      <c r="R121" s="22">
        <f t="shared" si="37"/>
        <v>3.1144937871796041</v>
      </c>
      <c r="S121" s="32">
        <f t="shared" si="25"/>
        <v>0.14063837464194032</v>
      </c>
      <c r="T121" s="22"/>
      <c r="U121" s="22"/>
      <c r="V121" s="23">
        <f t="shared" si="26"/>
        <v>3.1144937871796041</v>
      </c>
      <c r="W121">
        <f t="shared" si="27"/>
        <v>96.885506212820403</v>
      </c>
      <c r="X121" s="22">
        <f t="shared" si="28"/>
        <v>1.372669459480907</v>
      </c>
      <c r="Y121">
        <f t="shared" si="33"/>
        <v>80.438240050342742</v>
      </c>
      <c r="Z121">
        <f t="shared" si="34"/>
        <v>19.561759949657258</v>
      </c>
      <c r="AA121">
        <f t="shared" si="36"/>
        <v>0.45515465049059856</v>
      </c>
      <c r="AC121">
        <f t="shared" si="35"/>
        <v>1.0898876404494382</v>
      </c>
    </row>
    <row r="122" spans="2:29" x14ac:dyDescent="0.2">
      <c r="B122">
        <v>0</v>
      </c>
      <c r="C122">
        <v>0</v>
      </c>
      <c r="D122">
        <v>0</v>
      </c>
      <c r="E122" s="13">
        <f t="shared" si="29"/>
        <v>0</v>
      </c>
      <c r="F122" s="25">
        <f t="shared" si="19"/>
        <v>165590.45789999998</v>
      </c>
      <c r="G122" s="13">
        <f t="shared" si="20"/>
        <v>0.49236829148203753</v>
      </c>
      <c r="H122">
        <f t="shared" si="30"/>
        <v>96.208764155588383</v>
      </c>
      <c r="I122">
        <v>24016.02</v>
      </c>
      <c r="J122">
        <v>0.19539999999999991</v>
      </c>
      <c r="K122">
        <v>8.8999999999999999E-3</v>
      </c>
      <c r="L122">
        <f t="shared" si="31"/>
        <v>0.16491759999999991</v>
      </c>
      <c r="M122">
        <f t="shared" si="32"/>
        <v>4.45</v>
      </c>
      <c r="N122" s="22">
        <f t="shared" si="21"/>
        <v>8.1933674302742121E-3</v>
      </c>
      <c r="O122" s="22">
        <f t="shared" si="22"/>
        <v>8.5264025220936901E-3</v>
      </c>
      <c r="P122" s="22">
        <f t="shared" si="23"/>
        <v>4.6456969337226468</v>
      </c>
      <c r="Q122" s="22">
        <f t="shared" si="24"/>
        <v>4.3511034319539267E-2</v>
      </c>
      <c r="R122" s="22">
        <f t="shared" si="37"/>
        <v>2.6153412564592333</v>
      </c>
      <c r="S122" s="32">
        <f t="shared" si="25"/>
        <v>0.11744926082766505</v>
      </c>
      <c r="T122" s="22"/>
      <c r="U122" s="22"/>
      <c r="V122" s="23">
        <f t="shared" si="26"/>
        <v>2.6153412564592333</v>
      </c>
      <c r="W122">
        <f t="shared" si="27"/>
        <v>97.384658743540768</v>
      </c>
      <c r="X122" s="22">
        <f t="shared" si="28"/>
        <v>1.2478813268009259</v>
      </c>
      <c r="Y122">
        <f t="shared" si="33"/>
        <v>80.852017005334233</v>
      </c>
      <c r="Z122">
        <f t="shared" si="34"/>
        <v>19.147982994665767</v>
      </c>
      <c r="AA122">
        <f t="shared" si="36"/>
        <v>0.4137769549914907</v>
      </c>
      <c r="AB122">
        <f>Z113-Z122</f>
        <v>4.3860357229096252</v>
      </c>
      <c r="AC122">
        <f t="shared" si="35"/>
        <v>1.0853658536585364</v>
      </c>
    </row>
    <row r="123" spans="2:29" x14ac:dyDescent="0.2">
      <c r="B123">
        <v>0</v>
      </c>
      <c r="C123">
        <v>0</v>
      </c>
      <c r="D123">
        <v>0</v>
      </c>
      <c r="E123" s="13">
        <f t="shared" si="29"/>
        <v>0</v>
      </c>
      <c r="F123" s="25">
        <f t="shared" si="19"/>
        <v>179965.08494999999</v>
      </c>
      <c r="G123" s="13">
        <f t="shared" si="20"/>
        <v>0.44313146233382383</v>
      </c>
      <c r="H123">
        <f t="shared" si="30"/>
        <v>96.651895617922207</v>
      </c>
      <c r="I123">
        <v>26100.81</v>
      </c>
      <c r="J123">
        <v>0.19629999999999992</v>
      </c>
      <c r="K123">
        <v>8.2000000000000007E-3</v>
      </c>
      <c r="L123">
        <f t="shared" si="31"/>
        <v>0.16567719999999991</v>
      </c>
      <c r="M123">
        <f t="shared" si="32"/>
        <v>4.1000000000000005</v>
      </c>
      <c r="N123" s="22">
        <f t="shared" si="21"/>
        <v>6.7295015601643859E-3</v>
      </c>
      <c r="O123" s="22">
        <f t="shared" si="22"/>
        <v>7.0618220021714806E-3</v>
      </c>
      <c r="P123" s="22">
        <f t="shared" si="23"/>
        <v>4.2714166268347089</v>
      </c>
      <c r="Q123" s="22">
        <f t="shared" si="24"/>
        <v>4.1147389326071863E-2</v>
      </c>
      <c r="R123" s="22">
        <f t="shared" si="37"/>
        <v>2.1661039788109213</v>
      </c>
      <c r="S123" s="32">
        <f t="shared" si="25"/>
        <v>9.8260465056255436E-2</v>
      </c>
      <c r="T123" s="22"/>
      <c r="U123" s="22"/>
      <c r="V123" s="23">
        <f t="shared" si="26"/>
        <v>2.1661039788109213</v>
      </c>
      <c r="W123">
        <f t="shared" si="27"/>
        <v>97.833896021189076</v>
      </c>
      <c r="X123" s="22">
        <f t="shared" si="28"/>
        <v>1.2835350789951785</v>
      </c>
      <c r="Y123">
        <f t="shared" si="33"/>
        <v>81.224416264826544</v>
      </c>
      <c r="Z123">
        <f t="shared" si="34"/>
        <v>18.775583735173456</v>
      </c>
      <c r="AA123">
        <f t="shared" si="36"/>
        <v>0.37239925949231178</v>
      </c>
      <c r="AC123">
        <f t="shared" si="35"/>
        <v>1.0933333333333335</v>
      </c>
    </row>
    <row r="124" spans="2:29" x14ac:dyDescent="0.2">
      <c r="B124">
        <v>0</v>
      </c>
      <c r="C124">
        <v>0</v>
      </c>
      <c r="D124">
        <v>0</v>
      </c>
      <c r="E124" s="13">
        <f t="shared" si="29"/>
        <v>0</v>
      </c>
      <c r="F124" s="25">
        <f t="shared" si="19"/>
        <v>195578.19190000001</v>
      </c>
      <c r="G124" s="13">
        <f t="shared" si="20"/>
        <v>0.49236829148203753</v>
      </c>
      <c r="H124">
        <f t="shared" si="30"/>
        <v>97.144263909404245</v>
      </c>
      <c r="I124">
        <v>28365.22</v>
      </c>
      <c r="J124">
        <v>0.19729999999999992</v>
      </c>
      <c r="K124">
        <v>7.4999999999999997E-3</v>
      </c>
      <c r="L124">
        <f t="shared" si="31"/>
        <v>0.16652119999999992</v>
      </c>
      <c r="M124">
        <f t="shared" si="32"/>
        <v>3.75</v>
      </c>
      <c r="N124" s="22">
        <f t="shared" si="21"/>
        <v>5.1029839267089927E-3</v>
      </c>
      <c r="O124" s="22">
        <f t="shared" si="22"/>
        <v>5.4345103133690009E-3</v>
      </c>
      <c r="P124" s="22">
        <f t="shared" si="23"/>
        <v>3.9210967853395307</v>
      </c>
      <c r="Q124" s="22">
        <f t="shared" si="24"/>
        <v>4.1971844353172534E-2</v>
      </c>
      <c r="R124" s="22">
        <f t="shared" si="37"/>
        <v>1.6669514480905676</v>
      </c>
      <c r="S124" s="32">
        <f t="shared" si="25"/>
        <v>7.8688211220238738E-2</v>
      </c>
      <c r="T124" s="22"/>
      <c r="U124" s="22"/>
      <c r="V124" s="23">
        <f t="shared" si="26"/>
        <v>1.6669514480905676</v>
      </c>
      <c r="W124">
        <f t="shared" si="27"/>
        <v>98.333048551909428</v>
      </c>
      <c r="X124" s="22">
        <f t="shared" si="28"/>
        <v>1.4261500877724369</v>
      </c>
      <c r="Y124">
        <f t="shared" si="33"/>
        <v>81.638193219818035</v>
      </c>
      <c r="Z124">
        <f t="shared" si="34"/>
        <v>18.361806780181965</v>
      </c>
      <c r="AA124">
        <f t="shared" si="36"/>
        <v>0.4137769549914907</v>
      </c>
      <c r="AC124">
        <f t="shared" si="35"/>
        <v>1.0869565217391306</v>
      </c>
    </row>
    <row r="125" spans="2:29" x14ac:dyDescent="0.2">
      <c r="B125">
        <v>0</v>
      </c>
      <c r="C125">
        <v>0</v>
      </c>
      <c r="D125">
        <v>0</v>
      </c>
      <c r="E125" s="13">
        <f t="shared" si="29"/>
        <v>0</v>
      </c>
      <c r="F125" s="25">
        <f t="shared" si="19"/>
        <v>212580.1587</v>
      </c>
      <c r="G125" s="13">
        <f t="shared" si="20"/>
        <v>0.39389463318562434</v>
      </c>
      <c r="H125">
        <f t="shared" si="30"/>
        <v>97.538158542589869</v>
      </c>
      <c r="I125">
        <v>30831.06</v>
      </c>
      <c r="J125">
        <v>0.19809999999999992</v>
      </c>
      <c r="K125">
        <v>6.8999999999999999E-3</v>
      </c>
      <c r="L125">
        <f t="shared" si="31"/>
        <v>0.16719639999999991</v>
      </c>
      <c r="M125">
        <f t="shared" si="32"/>
        <v>3.4499999999999997</v>
      </c>
      <c r="N125" s="22">
        <f t="shared" si="21"/>
        <v>3.8017698199446781E-3</v>
      </c>
      <c r="O125" s="22">
        <f t="shared" si="22"/>
        <v>4.1326609623270616E-3</v>
      </c>
      <c r="P125" s="22">
        <f t="shared" si="23"/>
        <v>3.5968736424845393</v>
      </c>
      <c r="Q125" s="22">
        <f t="shared" si="24"/>
        <v>3.5933058178562523E-2</v>
      </c>
      <c r="R125" s="22">
        <f t="shared" si="37"/>
        <v>1.267629423514298</v>
      </c>
      <c r="S125" s="32">
        <f t="shared" si="25"/>
        <v>6.4325102569619264E-2</v>
      </c>
      <c r="T125" s="22"/>
      <c r="U125" s="22"/>
      <c r="V125" s="23">
        <f t="shared" si="26"/>
        <v>1.267629423514298</v>
      </c>
      <c r="W125">
        <f t="shared" si="27"/>
        <v>98.732370576485707</v>
      </c>
      <c r="X125" s="22">
        <f t="shared" si="28"/>
        <v>1.331073415254231</v>
      </c>
      <c r="Y125">
        <f t="shared" si="33"/>
        <v>81.969214783811211</v>
      </c>
      <c r="Z125">
        <f t="shared" si="34"/>
        <v>18.030785216188789</v>
      </c>
      <c r="AA125">
        <f t="shared" si="36"/>
        <v>0.3310215639931755</v>
      </c>
      <c r="AC125">
        <f t="shared" si="35"/>
        <v>1.0781249999999998</v>
      </c>
    </row>
    <row r="126" spans="2:29" x14ac:dyDescent="0.2">
      <c r="B126">
        <v>0</v>
      </c>
      <c r="C126">
        <v>0</v>
      </c>
      <c r="D126">
        <v>0</v>
      </c>
      <c r="E126" s="13">
        <f t="shared" si="29"/>
        <v>0</v>
      </c>
      <c r="F126" s="25">
        <f t="shared" si="19"/>
        <v>231025.31794999997</v>
      </c>
      <c r="G126" s="13">
        <f t="shared" si="20"/>
        <v>0.34465780403742485</v>
      </c>
      <c r="H126">
        <f t="shared" si="30"/>
        <v>97.882816346627294</v>
      </c>
      <c r="I126">
        <v>33506.21</v>
      </c>
      <c r="J126">
        <v>0.19879999999999992</v>
      </c>
      <c r="K126">
        <v>6.4000000000000003E-3</v>
      </c>
      <c r="L126">
        <f t="shared" si="31"/>
        <v>0.16778719999999991</v>
      </c>
      <c r="M126">
        <f t="shared" si="32"/>
        <v>3.2</v>
      </c>
      <c r="N126" s="22">
        <f t="shared" si="21"/>
        <v>2.6632074765259306E-3</v>
      </c>
      <c r="O126" s="22">
        <f t="shared" si="22"/>
        <v>2.9935427801652814E-3</v>
      </c>
      <c r="P126" s="22">
        <f t="shared" si="23"/>
        <v>3.3226495451672298</v>
      </c>
      <c r="Q126" s="22">
        <f t="shared" si="24"/>
        <v>3.485133534567833E-2</v>
      </c>
      <c r="R126" s="22">
        <f t="shared" si="37"/>
        <v>0.9182226520100365</v>
      </c>
      <c r="S126" s="32">
        <f t="shared" si="25"/>
        <v>5.2715540065449422E-2</v>
      </c>
      <c r="T126" s="22"/>
      <c r="U126" s="22"/>
      <c r="V126" s="23">
        <f t="shared" si="26"/>
        <v>0.9182226520100365</v>
      </c>
      <c r="W126">
        <f t="shared" si="27"/>
        <v>99.08177734798997</v>
      </c>
      <c r="X126" s="22">
        <f t="shared" si="28"/>
        <v>1.3976270860170483</v>
      </c>
      <c r="Y126">
        <f t="shared" si="33"/>
        <v>82.25885865230525</v>
      </c>
      <c r="Z126">
        <f t="shared" si="34"/>
        <v>17.74114134769475</v>
      </c>
      <c r="AA126">
        <f t="shared" si="36"/>
        <v>0.28964386849403922</v>
      </c>
      <c r="AC126">
        <f t="shared" si="35"/>
        <v>1.0847457627118646</v>
      </c>
    </row>
    <row r="127" spans="2:29" x14ac:dyDescent="0.2">
      <c r="B127">
        <v>0</v>
      </c>
      <c r="C127">
        <v>0</v>
      </c>
      <c r="D127">
        <v>0</v>
      </c>
      <c r="E127" s="13">
        <f t="shared" si="29"/>
        <v>0</v>
      </c>
      <c r="F127" s="25">
        <f t="shared" si="19"/>
        <v>251091.62960000001</v>
      </c>
      <c r="G127" s="13">
        <f t="shared" si="20"/>
        <v>0.34465780403742485</v>
      </c>
      <c r="H127">
        <f t="shared" si="30"/>
        <v>98.227474150664719</v>
      </c>
      <c r="I127">
        <v>36416.480000000003</v>
      </c>
      <c r="J127">
        <v>0.19949999999999993</v>
      </c>
      <c r="K127">
        <v>5.8999999999999999E-3</v>
      </c>
      <c r="L127">
        <f t="shared" si="31"/>
        <v>0.16837799999999994</v>
      </c>
      <c r="M127">
        <f t="shared" si="32"/>
        <v>2.9499999999999997</v>
      </c>
      <c r="N127" s="22">
        <f t="shared" si="21"/>
        <v>1.5246451331070721E-3</v>
      </c>
      <c r="O127" s="22">
        <f t="shared" si="22"/>
        <v>1.8544245980035012E-3</v>
      </c>
      <c r="P127" s="22">
        <f t="shared" si="23"/>
        <v>3.072458299147443</v>
      </c>
      <c r="Q127" s="22">
        <f t="shared" si="24"/>
        <v>3.2228361556917419E-2</v>
      </c>
      <c r="R127" s="22">
        <f t="shared" si="37"/>
        <v>0.56881588050577525</v>
      </c>
      <c r="S127" s="32">
        <f t="shared" si="25"/>
        <v>4.1980162716583606E-2</v>
      </c>
      <c r="T127" s="22"/>
      <c r="U127" s="22"/>
      <c r="V127" s="23">
        <f t="shared" si="26"/>
        <v>0.56881588050577525</v>
      </c>
      <c r="W127">
        <f t="shared" si="27"/>
        <v>99.431184119494219</v>
      </c>
      <c r="X127" s="22">
        <f t="shared" si="28"/>
        <v>1.3976270860170426</v>
      </c>
      <c r="Y127">
        <f t="shared" si="33"/>
        <v>82.548502520799289</v>
      </c>
      <c r="Z127">
        <f t="shared" si="34"/>
        <v>17.451497479200711</v>
      </c>
      <c r="AA127">
        <f t="shared" si="36"/>
        <v>0.28964386849403922</v>
      </c>
      <c r="AC127">
        <f t="shared" si="35"/>
        <v>1.0925925925925923</v>
      </c>
    </row>
    <row r="128" spans="2:29" x14ac:dyDescent="0.2">
      <c r="B128">
        <v>0</v>
      </c>
      <c r="C128">
        <v>0</v>
      </c>
      <c r="D128">
        <v>0</v>
      </c>
      <c r="E128" s="13">
        <f t="shared" si="29"/>
        <v>0</v>
      </c>
      <c r="F128" s="25">
        <f t="shared" si="19"/>
        <v>272853.35279999999</v>
      </c>
      <c r="G128" s="13">
        <f t="shared" si="20"/>
        <v>0.34465780403741064</v>
      </c>
      <c r="H128">
        <f t="shared" si="30"/>
        <v>98.57213195470213</v>
      </c>
      <c r="I128">
        <v>39572.639999999999</v>
      </c>
      <c r="J128">
        <v>0.20019999999999993</v>
      </c>
      <c r="K128">
        <v>5.4000000000000003E-3</v>
      </c>
      <c r="L128">
        <f t="shared" si="31"/>
        <v>0.16896879999999995</v>
      </c>
      <c r="M128">
        <f t="shared" si="32"/>
        <v>2.7</v>
      </c>
      <c r="N128" s="22">
        <f t="shared" si="21"/>
        <v>3.8608278968832455E-4</v>
      </c>
      <c r="O128" s="22">
        <f t="shared" si="22"/>
        <v>7.1530641584177657E-4</v>
      </c>
      <c r="P128" s="22">
        <f t="shared" si="23"/>
        <v>2.8222331583340168</v>
      </c>
      <c r="Q128" s="22">
        <f t="shared" si="24"/>
        <v>2.9605150768997009E-2</v>
      </c>
      <c r="R128" s="22">
        <f t="shared" si="37"/>
        <v>0.21940910900153093</v>
      </c>
      <c r="S128" s="32">
        <f t="shared" si="25"/>
        <v>3.2119088953726449E-2</v>
      </c>
      <c r="T128" s="22"/>
      <c r="U128" s="22"/>
      <c r="V128" s="23">
        <f t="shared" si="26"/>
        <v>0.21940910900153093</v>
      </c>
      <c r="W128">
        <f t="shared" si="27"/>
        <v>99.780590890998468</v>
      </c>
      <c r="X128" s="22">
        <f t="shared" si="28"/>
        <v>1.3976270860169797</v>
      </c>
      <c r="Y128">
        <f t="shared" si="33"/>
        <v>82.838146389293314</v>
      </c>
      <c r="Z128">
        <f t="shared" si="34"/>
        <v>17.161853610706686</v>
      </c>
      <c r="AA128">
        <f t="shared" si="36"/>
        <v>0.28964386849402501</v>
      </c>
      <c r="AC128">
        <f t="shared" si="35"/>
        <v>1.08</v>
      </c>
    </row>
    <row r="129" spans="2:29" x14ac:dyDescent="0.2">
      <c r="B129">
        <v>0</v>
      </c>
      <c r="C129">
        <v>0</v>
      </c>
      <c r="D129">
        <v>0</v>
      </c>
      <c r="E129" s="13">
        <f t="shared" si="29"/>
        <v>0</v>
      </c>
      <c r="F129" s="25">
        <f t="shared" si="19"/>
        <v>296506.51240000001</v>
      </c>
      <c r="G129" s="13">
        <f t="shared" si="20"/>
        <v>0.29542097488922536</v>
      </c>
      <c r="H129">
        <f t="shared" si="30"/>
        <v>98.867552929591355</v>
      </c>
      <c r="I129">
        <v>43003.12</v>
      </c>
      <c r="J129">
        <v>0.20079999999999992</v>
      </c>
      <c r="K129">
        <v>5.0000000000000001E-3</v>
      </c>
      <c r="L129">
        <f t="shared" si="31"/>
        <v>0.16947519999999994</v>
      </c>
      <c r="M129">
        <f t="shared" si="32"/>
        <v>2.5</v>
      </c>
      <c r="N129" s="22">
        <f t="shared" si="21"/>
        <v>-5.898277903849114E-4</v>
      </c>
      <c r="O129" s="22">
        <f t="shared" si="22"/>
        <v>-2.6108059743967793E-4</v>
      </c>
      <c r="P129" s="22">
        <f t="shared" si="23"/>
        <v>2.598076211353316</v>
      </c>
      <c r="Q129" s="22">
        <f t="shared" si="24"/>
        <v>2.9198112715199773E-2</v>
      </c>
      <c r="R129" s="22">
        <f t="shared" si="37"/>
        <v>-8.0082409430671214E-2</v>
      </c>
      <c r="S129" s="32">
        <f t="shared" si="25"/>
        <v>2.4338071058318572E-2</v>
      </c>
      <c r="T129" s="22"/>
      <c r="U129" s="22"/>
      <c r="V129" s="23">
        <f t="shared" si="26"/>
        <v>-8.0082409430671214E-2</v>
      </c>
      <c r="W129">
        <f t="shared" si="27"/>
        <v>100.08008240943067</v>
      </c>
      <c r="X129" s="22">
        <f t="shared" si="28"/>
        <v>1.4974575921610094</v>
      </c>
      <c r="Y129">
        <f t="shared" si="33"/>
        <v>83.086412562288203</v>
      </c>
      <c r="Z129">
        <f t="shared" si="34"/>
        <v>16.913587437711797</v>
      </c>
      <c r="AA129">
        <f t="shared" si="36"/>
        <v>0.24826617299488873</v>
      </c>
      <c r="AC129">
        <f t="shared" si="35"/>
        <v>1.0869565217391306</v>
      </c>
    </row>
    <row r="130" spans="2:29" x14ac:dyDescent="0.2">
      <c r="B130">
        <v>0</v>
      </c>
      <c r="C130">
        <v>0</v>
      </c>
      <c r="D130">
        <v>0</v>
      </c>
      <c r="E130" s="13">
        <f t="shared" si="29"/>
        <v>0</v>
      </c>
      <c r="F130" s="25">
        <f t="shared" si="19"/>
        <v>322346.55914999999</v>
      </c>
      <c r="G130" s="13">
        <f t="shared" si="20"/>
        <v>0.29542097488919694</v>
      </c>
      <c r="H130">
        <f t="shared" si="30"/>
        <v>99.162973904480552</v>
      </c>
      <c r="I130">
        <v>46750.77</v>
      </c>
      <c r="J130">
        <v>0.20139999999999991</v>
      </c>
      <c r="K130">
        <v>4.5999999999999999E-3</v>
      </c>
      <c r="L130">
        <f t="shared" si="31"/>
        <v>0.16998159999999993</v>
      </c>
      <c r="M130">
        <f t="shared" si="32"/>
        <v>2.2999999999999998</v>
      </c>
      <c r="N130" s="22">
        <f t="shared" si="21"/>
        <v>-1.5657383704580918E-3</v>
      </c>
      <c r="O130" s="22">
        <f t="shared" si="22"/>
        <v>-1.2374676107211879E-3</v>
      </c>
      <c r="P130" s="22">
        <f t="shared" si="23"/>
        <v>2.39791576165636</v>
      </c>
      <c r="Q130" s="22">
        <f t="shared" si="24"/>
        <v>2.694979363392036E-2</v>
      </c>
      <c r="R130" s="22">
        <f t="shared" si="37"/>
        <v>-0.37957392786289035</v>
      </c>
      <c r="S130" s="32">
        <f t="shared" si="25"/>
        <v>1.7156516733008428E-2</v>
      </c>
      <c r="T130" s="22"/>
      <c r="U130" s="22"/>
      <c r="V130" s="23">
        <f t="shared" si="26"/>
        <v>-0.37957392786289035</v>
      </c>
      <c r="W130">
        <f t="shared" si="27"/>
        <v>100.37957392786289</v>
      </c>
      <c r="X130" s="22">
        <f t="shared" si="28"/>
        <v>1.4974575921610942</v>
      </c>
      <c r="Y130">
        <f t="shared" si="33"/>
        <v>83.334678735283092</v>
      </c>
      <c r="Z130">
        <f t="shared" si="34"/>
        <v>16.665321264716908</v>
      </c>
      <c r="AA130">
        <f t="shared" si="36"/>
        <v>0.24826617299488873</v>
      </c>
      <c r="AB130">
        <f>Z122-Z130</f>
        <v>2.4826617299488589</v>
      </c>
      <c r="AC130">
        <f t="shared" si="35"/>
        <v>1.0952380952380951</v>
      </c>
    </row>
    <row r="131" spans="2:29" x14ac:dyDescent="0.2">
      <c r="B131">
        <v>0</v>
      </c>
      <c r="C131">
        <v>0</v>
      </c>
      <c r="D131">
        <v>0</v>
      </c>
      <c r="E131" s="13">
        <f t="shared" si="29"/>
        <v>0</v>
      </c>
      <c r="F131" s="25">
        <f t="shared" si="19"/>
        <v>350220.69984999998</v>
      </c>
      <c r="G131" s="13">
        <f t="shared" si="20"/>
        <v>0.24618414574102587</v>
      </c>
      <c r="H131">
        <f t="shared" si="30"/>
        <v>99.409158050221578</v>
      </c>
      <c r="I131">
        <v>50793.43</v>
      </c>
      <c r="J131">
        <v>0.20189999999999991</v>
      </c>
      <c r="K131">
        <v>4.1999999999999997E-3</v>
      </c>
      <c r="L131">
        <f t="shared" si="31"/>
        <v>0.17040359999999993</v>
      </c>
      <c r="M131">
        <f t="shared" si="32"/>
        <v>2.1</v>
      </c>
      <c r="N131" s="22">
        <f t="shared" si="21"/>
        <v>-2.3789971871858162E-3</v>
      </c>
      <c r="O131" s="22">
        <f t="shared" si="22"/>
        <v>-2.0511234551224278E-3</v>
      </c>
      <c r="P131" s="22">
        <f t="shared" si="23"/>
        <v>2.1977260975835913</v>
      </c>
      <c r="Q131" s="22">
        <f t="shared" si="24"/>
        <v>2.0584379739269049E-2</v>
      </c>
      <c r="R131" s="22">
        <f t="shared" si="37"/>
        <v>-0.62915019322306731</v>
      </c>
      <c r="S131" s="32">
        <f t="shared" si="25"/>
        <v>1.1671514015813341E-2</v>
      </c>
      <c r="T131" s="22"/>
      <c r="U131" s="22"/>
      <c r="V131" s="23">
        <f t="shared" si="26"/>
        <v>-0.62915019322306731</v>
      </c>
      <c r="W131">
        <f t="shared" si="27"/>
        <v>100.62915019322307</v>
      </c>
      <c r="X131" s="22">
        <f t="shared" si="28"/>
        <v>1.2478813268008864</v>
      </c>
      <c r="Y131">
        <f t="shared" si="33"/>
        <v>83.541567212778816</v>
      </c>
      <c r="Z131">
        <f t="shared" si="34"/>
        <v>16.458432787221184</v>
      </c>
      <c r="AA131">
        <f t="shared" si="36"/>
        <v>0.20688847749572403</v>
      </c>
      <c r="AC131">
        <f t="shared" si="35"/>
        <v>1.0769230769230771</v>
      </c>
    </row>
    <row r="132" spans="2:29" x14ac:dyDescent="0.2">
      <c r="B132">
        <v>0</v>
      </c>
      <c r="C132">
        <v>0</v>
      </c>
      <c r="D132">
        <v>0</v>
      </c>
      <c r="E132" s="13">
        <f t="shared" si="29"/>
        <v>0</v>
      </c>
      <c r="F132" s="25">
        <f t="shared" si="19"/>
        <v>380641.43984999997</v>
      </c>
      <c r="G132" s="13">
        <f t="shared" si="20"/>
        <v>0.295420974889268</v>
      </c>
      <c r="H132">
        <f t="shared" si="30"/>
        <v>99.704579025110846</v>
      </c>
      <c r="I132">
        <v>55205.43</v>
      </c>
      <c r="J132">
        <v>0.20250000000000001</v>
      </c>
      <c r="K132">
        <v>3.8999999999999998E-3</v>
      </c>
      <c r="L132">
        <f t="shared" si="31"/>
        <v>0.17091000000000001</v>
      </c>
      <c r="M132">
        <f t="shared" si="32"/>
        <v>1.95</v>
      </c>
      <c r="N132" s="22">
        <f t="shared" si="21"/>
        <v>-3.3549077672591632E-3</v>
      </c>
      <c r="O132" s="22">
        <f t="shared" si="22"/>
        <v>-3.0275104684040488E-3</v>
      </c>
      <c r="P132" s="22">
        <f t="shared" si="23"/>
        <v>2.0236106344848062</v>
      </c>
      <c r="Q132" s="22">
        <f t="shared" si="24"/>
        <v>3.0322205404715055E-2</v>
      </c>
      <c r="R132" s="22">
        <f t="shared" si="37"/>
        <v>-0.92864171165532061</v>
      </c>
      <c r="S132" s="32">
        <f t="shared" si="25"/>
        <v>5.6109717994382406E-3</v>
      </c>
      <c r="T132" s="22"/>
      <c r="U132" s="22"/>
      <c r="V132" s="23">
        <f t="shared" si="26"/>
        <v>-0.92864171165532061</v>
      </c>
      <c r="W132">
        <f t="shared" si="27"/>
        <v>100.92864171165532</v>
      </c>
      <c r="X132" s="22">
        <f t="shared" si="28"/>
        <v>1.9966101228816868</v>
      </c>
      <c r="Y132">
        <f t="shared" si="33"/>
        <v>83.789833385773747</v>
      </c>
      <c r="Z132">
        <f t="shared" si="34"/>
        <v>16.210166614226253</v>
      </c>
      <c r="AA132">
        <f t="shared" si="36"/>
        <v>0.24826617299493137</v>
      </c>
      <c r="AC132">
        <f t="shared" si="35"/>
        <v>1.0833333333333333</v>
      </c>
    </row>
    <row r="133" spans="2:29" x14ac:dyDescent="0.2">
      <c r="B133">
        <v>0</v>
      </c>
      <c r="C133">
        <v>0</v>
      </c>
      <c r="D133">
        <v>0</v>
      </c>
      <c r="E133" s="13">
        <f t="shared" si="29"/>
        <v>0</v>
      </c>
      <c r="F133" s="25">
        <f>I133*6.895</f>
        <v>413677.72914999997</v>
      </c>
      <c r="G133" s="13">
        <f>+H133-H132</f>
        <v>0.29542097488915431</v>
      </c>
      <c r="H133">
        <f t="shared" si="30"/>
        <v>100</v>
      </c>
      <c r="I133">
        <v>59996.77</v>
      </c>
      <c r="J133">
        <v>0.20309999999999989</v>
      </c>
      <c r="K133">
        <v>3.5999999999999999E-3</v>
      </c>
      <c r="L133">
        <f>(J133-$E133)*J$8</f>
        <v>0.17141639999999991</v>
      </c>
      <c r="M133">
        <f t="shared" si="32"/>
        <v>1.8</v>
      </c>
      <c r="N133" s="22">
        <f t="shared" si="21"/>
        <v>-4.3308183473322326E-3</v>
      </c>
      <c r="O133" s="22">
        <f t="shared" si="22"/>
        <v>-4.0038974816853368E-3</v>
      </c>
      <c r="P133" s="22">
        <f t="shared" si="23"/>
        <v>1.8734993995195193</v>
      </c>
      <c r="Q133" s="22">
        <f t="shared" si="24"/>
        <v>2.8073977243955221E-2</v>
      </c>
      <c r="R133" s="22">
        <f t="shared" si="37"/>
        <v>-1.2281332300874717</v>
      </c>
      <c r="S133" s="32">
        <f t="shared" si="25"/>
        <v>0</v>
      </c>
      <c r="T133" s="22"/>
      <c r="U133" s="22"/>
      <c r="V133" s="23">
        <f t="shared" si="26"/>
        <v>-1.2281332300874717</v>
      </c>
      <c r="W133">
        <f t="shared" si="27"/>
        <v>101.22813323008747</v>
      </c>
      <c r="X133" s="22">
        <f t="shared" si="28"/>
        <v>1.9966101228810083</v>
      </c>
      <c r="Y133">
        <f t="shared" si="33"/>
        <v>84.038099558768593</v>
      </c>
      <c r="Z133">
        <f t="shared" si="34"/>
        <v>15.961900441231407</v>
      </c>
      <c r="AA133">
        <f t="shared" si="36"/>
        <v>0.2482661729948461</v>
      </c>
      <c r="AC133" t="e">
        <f t="shared" si="35"/>
        <v>#DIV/0!</v>
      </c>
    </row>
  </sheetData>
  <phoneticPr fontId="18" type="noConversion"/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Sheet4</vt:lpstr>
      <vt:lpstr>Summary</vt:lpstr>
      <vt:lpstr>Nankai_Resed_50</vt:lpstr>
    </vt:vector>
  </TitlesOfParts>
  <Company>UT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Ruarri Day-Stirrat</dc:creator>
  <cp:lastModifiedBy>Donnie Brooks</cp:lastModifiedBy>
  <dcterms:created xsi:type="dcterms:W3CDTF">2011-08-01T14:54:00Z</dcterms:created>
  <dcterms:modified xsi:type="dcterms:W3CDTF">2013-10-29T16:36:46Z</dcterms:modified>
</cp:coreProperties>
</file>