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litop\Desktop\"/>
    </mc:Choice>
  </mc:AlternateContent>
  <bookViews>
    <workbookView xWindow="0" yWindow="0" windowWidth="25125" windowHeight="14820"/>
  </bookViews>
  <sheets>
    <sheet name="Calibrationx1" sheetId="5" r:id="rId1"/>
    <sheet name="Thermistor" sheetId="6" r:id="rId2"/>
    <sheet name="Selections" sheetId="2" r:id="rId3"/>
    <sheet name="Calibrationx64" sheetId="1" r:id="rId4"/>
    <sheet name="sheet3" sheetId="4" r:id="rId5"/>
  </sheets>
  <calcPr calcId="152511"/>
</workbook>
</file>

<file path=xl/calcChain.xml><?xml version="1.0" encoding="utf-8"?>
<calcChain xmlns="http://schemas.openxmlformats.org/spreadsheetml/2006/main">
  <c r="N38" i="5" l="1"/>
  <c r="N37" i="5"/>
  <c r="M37" i="5"/>
  <c r="M36" i="5"/>
  <c r="M35" i="5"/>
  <c r="N34" i="5"/>
  <c r="M34" i="5"/>
  <c r="M38" i="5"/>
  <c r="N36" i="5"/>
  <c r="N35" i="5"/>
  <c r="B32" i="5"/>
  <c r="B31" i="5"/>
  <c r="B30" i="5"/>
  <c r="B29" i="5"/>
  <c r="B28" i="5"/>
  <c r="C11" i="6"/>
  <c r="D11" i="6"/>
  <c r="E11" i="6"/>
  <c r="F11" i="6"/>
  <c r="G11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B243" i="6"/>
  <c r="B244" i="6"/>
  <c r="B245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2" i="6"/>
  <c r="B283" i="6"/>
  <c r="B284" i="6"/>
  <c r="B285" i="6"/>
  <c r="B286" i="6"/>
  <c r="B287" i="6"/>
  <c r="B288" i="6"/>
  <c r="B289" i="6"/>
  <c r="B290" i="6"/>
  <c r="B291" i="6"/>
  <c r="B292" i="6"/>
  <c r="B293" i="6"/>
  <c r="B294" i="6"/>
  <c r="B295" i="6"/>
  <c r="B296" i="6"/>
  <c r="B297" i="6"/>
  <c r="B298" i="6"/>
  <c r="B299" i="6"/>
  <c r="B300" i="6"/>
  <c r="B301" i="6"/>
  <c r="B302" i="6"/>
  <c r="B303" i="6"/>
  <c r="B304" i="6"/>
  <c r="B305" i="6"/>
  <c r="B306" i="6"/>
  <c r="B307" i="6"/>
  <c r="B308" i="6"/>
  <c r="B309" i="6"/>
  <c r="B310" i="6"/>
  <c r="B311" i="6"/>
  <c r="B312" i="6"/>
  <c r="B313" i="6"/>
  <c r="B314" i="6"/>
  <c r="B315" i="6"/>
  <c r="B316" i="6"/>
  <c r="B317" i="6"/>
  <c r="B318" i="6"/>
  <c r="B319" i="6"/>
  <c r="B320" i="6"/>
  <c r="B321" i="6"/>
  <c r="B322" i="6"/>
  <c r="B323" i="6"/>
  <c r="B324" i="6"/>
  <c r="B325" i="6"/>
  <c r="B326" i="6"/>
  <c r="B327" i="6"/>
  <c r="B328" i="6"/>
  <c r="B329" i="6"/>
  <c r="B330" i="6"/>
  <c r="B331" i="6"/>
  <c r="B332" i="6"/>
  <c r="B333" i="6"/>
  <c r="B334" i="6"/>
  <c r="B335" i="6"/>
  <c r="B336" i="6"/>
  <c r="B337" i="6"/>
  <c r="B338" i="6"/>
  <c r="B339" i="6"/>
  <c r="B340" i="6"/>
  <c r="B341" i="6"/>
  <c r="B342" i="6"/>
  <c r="B343" i="6"/>
  <c r="B344" i="6"/>
  <c r="B345" i="6"/>
  <c r="B346" i="6"/>
  <c r="B347" i="6"/>
  <c r="B348" i="6"/>
  <c r="B349" i="6"/>
  <c r="B350" i="6"/>
  <c r="B351" i="6"/>
  <c r="B352" i="6"/>
  <c r="B353" i="6"/>
  <c r="B354" i="6"/>
  <c r="B355" i="6"/>
  <c r="B356" i="6"/>
  <c r="B357" i="6"/>
  <c r="B358" i="6"/>
  <c r="B359" i="6"/>
  <c r="B360" i="6"/>
  <c r="B361" i="6"/>
  <c r="B362" i="6"/>
  <c r="B363" i="6"/>
  <c r="B364" i="6"/>
  <c r="B365" i="6"/>
  <c r="B366" i="6"/>
  <c r="B367" i="6"/>
  <c r="B368" i="6"/>
  <c r="B369" i="6"/>
  <c r="B370" i="6"/>
  <c r="B371" i="6"/>
  <c r="B372" i="6"/>
  <c r="B373" i="6"/>
  <c r="B374" i="6"/>
  <c r="B375" i="6"/>
  <c r="B376" i="6"/>
  <c r="B377" i="6"/>
  <c r="B378" i="6"/>
  <c r="B379" i="6"/>
  <c r="B380" i="6"/>
  <c r="B381" i="6"/>
  <c r="B382" i="6"/>
  <c r="B383" i="6"/>
  <c r="B384" i="6"/>
  <c r="B385" i="6"/>
  <c r="B386" i="6"/>
  <c r="B387" i="6"/>
  <c r="B388" i="6"/>
  <c r="B389" i="6"/>
  <c r="B390" i="6"/>
  <c r="B391" i="6"/>
  <c r="B392" i="6"/>
  <c r="B393" i="6"/>
  <c r="B394" i="6"/>
  <c r="B395" i="6"/>
  <c r="B396" i="6"/>
  <c r="B397" i="6"/>
  <c r="B398" i="6"/>
  <c r="B399" i="6"/>
  <c r="B400" i="6"/>
  <c r="B401" i="6"/>
  <c r="B402" i="6"/>
  <c r="B403" i="6"/>
  <c r="B404" i="6"/>
  <c r="B405" i="6"/>
  <c r="B406" i="6"/>
  <c r="B407" i="6"/>
  <c r="B408" i="6"/>
  <c r="B409" i="6"/>
  <c r="B410" i="6"/>
  <c r="B411" i="6"/>
  <c r="B412" i="6"/>
  <c r="B413" i="6"/>
  <c r="B414" i="6"/>
  <c r="B415" i="6"/>
  <c r="B416" i="6"/>
  <c r="B417" i="6"/>
  <c r="B418" i="6"/>
  <c r="B419" i="6"/>
  <c r="B420" i="6"/>
  <c r="B421" i="6"/>
  <c r="B422" i="6"/>
  <c r="B423" i="6"/>
  <c r="B424" i="6"/>
  <c r="B425" i="6"/>
  <c r="B426" i="6"/>
  <c r="B427" i="6"/>
  <c r="B428" i="6"/>
  <c r="B429" i="6"/>
  <c r="B430" i="6"/>
  <c r="B431" i="6"/>
  <c r="B432" i="6"/>
  <c r="B433" i="6"/>
  <c r="B434" i="6"/>
  <c r="B435" i="6"/>
  <c r="B436" i="6"/>
  <c r="B437" i="6"/>
  <c r="B438" i="6"/>
  <c r="B439" i="6"/>
  <c r="B440" i="6"/>
  <c r="B441" i="6"/>
  <c r="B442" i="6"/>
  <c r="B443" i="6"/>
  <c r="B444" i="6"/>
  <c r="B445" i="6"/>
  <c r="B446" i="6"/>
  <c r="B447" i="6"/>
  <c r="B448" i="6"/>
  <c r="B449" i="6"/>
  <c r="B450" i="6"/>
  <c r="B451" i="6"/>
  <c r="B452" i="6"/>
  <c r="B453" i="6"/>
  <c r="B454" i="6"/>
  <c r="B455" i="6"/>
  <c r="B456" i="6"/>
  <c r="B457" i="6"/>
  <c r="B458" i="6"/>
  <c r="B459" i="6"/>
  <c r="B460" i="6"/>
  <c r="B461" i="6"/>
  <c r="B462" i="6"/>
  <c r="B463" i="6"/>
  <c r="B464" i="6"/>
  <c r="B465" i="6"/>
  <c r="B466" i="6"/>
  <c r="B467" i="6"/>
  <c r="B468" i="6"/>
  <c r="B469" i="6"/>
  <c r="B470" i="6"/>
  <c r="B471" i="6"/>
  <c r="B472" i="6"/>
  <c r="B473" i="6"/>
  <c r="B474" i="6"/>
  <c r="B475" i="6"/>
  <c r="B476" i="6"/>
  <c r="B477" i="6"/>
  <c r="B478" i="6"/>
  <c r="B479" i="6"/>
  <c r="B480" i="6"/>
  <c r="B481" i="6"/>
  <c r="B482" i="6"/>
  <c r="B483" i="6"/>
  <c r="B484" i="6"/>
  <c r="B485" i="6"/>
  <c r="B486" i="6"/>
  <c r="B487" i="6"/>
  <c r="B488" i="6"/>
  <c r="B489" i="6"/>
  <c r="B490" i="6"/>
  <c r="B491" i="6"/>
  <c r="B492" i="6"/>
  <c r="B493" i="6"/>
  <c r="B494" i="6"/>
  <c r="B495" i="6"/>
  <c r="B496" i="6"/>
  <c r="B497" i="6"/>
  <c r="B498" i="6"/>
  <c r="B499" i="6"/>
  <c r="B500" i="6"/>
  <c r="B501" i="6"/>
  <c r="B502" i="6"/>
  <c r="B503" i="6"/>
  <c r="B504" i="6"/>
  <c r="B505" i="6"/>
  <c r="B506" i="6"/>
  <c r="B507" i="6"/>
  <c r="B508" i="6"/>
  <c r="B509" i="6"/>
  <c r="B510" i="6"/>
  <c r="B511" i="6"/>
  <c r="B512" i="6"/>
  <c r="B513" i="6"/>
  <c r="B514" i="6"/>
  <c r="B515" i="6"/>
  <c r="B516" i="6"/>
  <c r="B517" i="6"/>
  <c r="B518" i="6"/>
  <c r="B519" i="6"/>
  <c r="B520" i="6"/>
  <c r="B521" i="6"/>
  <c r="B522" i="6"/>
  <c r="B523" i="6"/>
  <c r="B524" i="6"/>
  <c r="B525" i="6"/>
  <c r="B526" i="6"/>
  <c r="B527" i="6"/>
  <c r="B528" i="6"/>
  <c r="B529" i="6"/>
  <c r="B530" i="6"/>
  <c r="B531" i="6"/>
  <c r="B532" i="6"/>
  <c r="B533" i="6"/>
  <c r="B534" i="6"/>
  <c r="B535" i="6"/>
  <c r="B536" i="6"/>
  <c r="B537" i="6"/>
  <c r="B538" i="6"/>
  <c r="B539" i="6"/>
  <c r="B540" i="6"/>
  <c r="B541" i="6"/>
  <c r="B542" i="6"/>
  <c r="B543" i="6"/>
  <c r="B544" i="6"/>
  <c r="B545" i="6"/>
  <c r="B546" i="6"/>
  <c r="B547" i="6"/>
  <c r="B548" i="6"/>
  <c r="B549" i="6"/>
  <c r="B550" i="6"/>
  <c r="B551" i="6"/>
  <c r="B552" i="6"/>
  <c r="B553" i="6"/>
  <c r="B554" i="6"/>
  <c r="B555" i="6"/>
  <c r="B556" i="6"/>
  <c r="B557" i="6"/>
  <c r="B558" i="6"/>
  <c r="B559" i="6"/>
  <c r="B560" i="6"/>
  <c r="B561" i="6"/>
  <c r="B562" i="6"/>
  <c r="B563" i="6"/>
  <c r="B564" i="6"/>
  <c r="B565" i="6"/>
  <c r="B566" i="6"/>
  <c r="B567" i="6"/>
  <c r="B568" i="6"/>
  <c r="B569" i="6"/>
  <c r="B570" i="6"/>
  <c r="B571" i="6"/>
  <c r="B572" i="6"/>
  <c r="B573" i="6"/>
  <c r="B574" i="6"/>
  <c r="B575" i="6"/>
  <c r="B576" i="6"/>
  <c r="B577" i="6"/>
  <c r="B578" i="6"/>
  <c r="B579" i="6"/>
  <c r="B580" i="6"/>
  <c r="B581" i="6"/>
  <c r="B582" i="6"/>
  <c r="B583" i="6"/>
  <c r="B584" i="6"/>
  <c r="B585" i="6"/>
  <c r="B586" i="6"/>
  <c r="B587" i="6"/>
  <c r="B588" i="6"/>
  <c r="B589" i="6"/>
  <c r="B590" i="6"/>
  <c r="B591" i="6"/>
  <c r="B592" i="6"/>
  <c r="B593" i="6"/>
  <c r="B594" i="6"/>
  <c r="B595" i="6"/>
  <c r="B596" i="6"/>
  <c r="B597" i="6"/>
  <c r="B598" i="6"/>
  <c r="B599" i="6"/>
  <c r="B600" i="6"/>
  <c r="B601" i="6"/>
  <c r="B602" i="6"/>
  <c r="B603" i="6"/>
  <c r="B604" i="6"/>
  <c r="B605" i="6"/>
  <c r="B606" i="6"/>
  <c r="B607" i="6"/>
  <c r="B608" i="6"/>
  <c r="B609" i="6"/>
  <c r="B610" i="6"/>
  <c r="B611" i="6"/>
  <c r="B612" i="6"/>
  <c r="B613" i="6"/>
  <c r="B614" i="6"/>
  <c r="B615" i="6"/>
  <c r="B616" i="6"/>
  <c r="B617" i="6"/>
  <c r="B618" i="6"/>
  <c r="B619" i="6"/>
  <c r="B620" i="6"/>
  <c r="B621" i="6"/>
  <c r="B622" i="6"/>
  <c r="B623" i="6"/>
  <c r="B624" i="6"/>
  <c r="B625" i="6"/>
  <c r="B626" i="6"/>
  <c r="B627" i="6"/>
  <c r="B628" i="6"/>
  <c r="B629" i="6"/>
  <c r="B630" i="6"/>
  <c r="B631" i="6"/>
  <c r="B632" i="6"/>
  <c r="B633" i="6"/>
  <c r="B634" i="6"/>
  <c r="B635" i="6"/>
  <c r="B636" i="6"/>
  <c r="B637" i="6"/>
  <c r="B638" i="6"/>
  <c r="B639" i="6"/>
  <c r="B640" i="6"/>
  <c r="B641" i="6"/>
  <c r="B642" i="6"/>
  <c r="B643" i="6"/>
  <c r="B644" i="6"/>
  <c r="B645" i="6"/>
  <c r="B646" i="6"/>
  <c r="B647" i="6"/>
  <c r="B648" i="6"/>
  <c r="B649" i="6"/>
  <c r="B650" i="6"/>
  <c r="B651" i="6"/>
  <c r="B652" i="6"/>
  <c r="B653" i="6"/>
  <c r="B654" i="6"/>
  <c r="B655" i="6"/>
  <c r="B656" i="6"/>
  <c r="B657" i="6"/>
  <c r="B658" i="6"/>
  <c r="B659" i="6"/>
  <c r="B660" i="6"/>
  <c r="B661" i="6"/>
  <c r="B662" i="6"/>
  <c r="B663" i="6"/>
  <c r="B664" i="6"/>
  <c r="B665" i="6"/>
  <c r="B666" i="6"/>
  <c r="B667" i="6"/>
  <c r="B668" i="6"/>
  <c r="B669" i="6"/>
  <c r="B670" i="6"/>
  <c r="B671" i="6"/>
  <c r="B672" i="6"/>
  <c r="B673" i="6"/>
  <c r="B674" i="6"/>
  <c r="B675" i="6"/>
  <c r="B15" i="6"/>
  <c r="C674" i="6"/>
  <c r="D674" i="6"/>
  <c r="E674" i="6"/>
  <c r="F674" i="6"/>
  <c r="G674" i="6"/>
  <c r="C675" i="6"/>
  <c r="D675" i="6"/>
  <c r="E675" i="6"/>
  <c r="F675" i="6"/>
  <c r="G675" i="6"/>
  <c r="C659" i="6"/>
  <c r="D659" i="6"/>
  <c r="E659" i="6"/>
  <c r="F659" i="6"/>
  <c r="G659" i="6"/>
  <c r="C660" i="6"/>
  <c r="D660" i="6"/>
  <c r="E660" i="6"/>
  <c r="F660" i="6"/>
  <c r="G660" i="6"/>
  <c r="C661" i="6"/>
  <c r="D661" i="6"/>
  <c r="E661" i="6"/>
  <c r="F661" i="6"/>
  <c r="G661" i="6"/>
  <c r="C662" i="6"/>
  <c r="D662" i="6"/>
  <c r="E662" i="6"/>
  <c r="F662" i="6"/>
  <c r="G662" i="6"/>
  <c r="C663" i="6"/>
  <c r="D663" i="6"/>
  <c r="E663" i="6"/>
  <c r="F663" i="6"/>
  <c r="G663" i="6"/>
  <c r="C664" i="6"/>
  <c r="D664" i="6"/>
  <c r="E664" i="6"/>
  <c r="F664" i="6"/>
  <c r="G664" i="6"/>
  <c r="C665" i="6"/>
  <c r="D665" i="6"/>
  <c r="E665" i="6"/>
  <c r="F665" i="6"/>
  <c r="G665" i="6"/>
  <c r="C666" i="6"/>
  <c r="D666" i="6"/>
  <c r="E666" i="6"/>
  <c r="F666" i="6"/>
  <c r="G666" i="6"/>
  <c r="C667" i="6"/>
  <c r="D667" i="6"/>
  <c r="E667" i="6"/>
  <c r="F667" i="6"/>
  <c r="G667" i="6"/>
  <c r="C668" i="6"/>
  <c r="D668" i="6"/>
  <c r="E668" i="6"/>
  <c r="F668" i="6"/>
  <c r="G668" i="6"/>
  <c r="C669" i="6"/>
  <c r="D669" i="6"/>
  <c r="E669" i="6"/>
  <c r="F669" i="6"/>
  <c r="G669" i="6"/>
  <c r="C670" i="6"/>
  <c r="D670" i="6"/>
  <c r="E670" i="6"/>
  <c r="F670" i="6"/>
  <c r="G670" i="6"/>
  <c r="C671" i="6"/>
  <c r="D671" i="6"/>
  <c r="E671" i="6"/>
  <c r="F671" i="6"/>
  <c r="G671" i="6"/>
  <c r="C672" i="6"/>
  <c r="D672" i="6"/>
  <c r="E672" i="6"/>
  <c r="F672" i="6"/>
  <c r="G672" i="6"/>
  <c r="C673" i="6"/>
  <c r="D673" i="6"/>
  <c r="E673" i="6"/>
  <c r="F673" i="6"/>
  <c r="G673" i="6"/>
  <c r="C648" i="6"/>
  <c r="D648" i="6"/>
  <c r="E648" i="6"/>
  <c r="F648" i="6"/>
  <c r="G648" i="6"/>
  <c r="C649" i="6"/>
  <c r="D649" i="6"/>
  <c r="E649" i="6"/>
  <c r="F649" i="6"/>
  <c r="G649" i="6"/>
  <c r="C650" i="6"/>
  <c r="D650" i="6"/>
  <c r="E650" i="6"/>
  <c r="F650" i="6"/>
  <c r="G650" i="6"/>
  <c r="C651" i="6"/>
  <c r="D651" i="6"/>
  <c r="E651" i="6"/>
  <c r="F651" i="6"/>
  <c r="G651" i="6"/>
  <c r="C652" i="6"/>
  <c r="D652" i="6"/>
  <c r="E652" i="6"/>
  <c r="F652" i="6"/>
  <c r="G652" i="6"/>
  <c r="C653" i="6"/>
  <c r="D653" i="6"/>
  <c r="E653" i="6"/>
  <c r="F653" i="6"/>
  <c r="G653" i="6"/>
  <c r="C654" i="6"/>
  <c r="D654" i="6"/>
  <c r="E654" i="6"/>
  <c r="F654" i="6"/>
  <c r="G654" i="6"/>
  <c r="C655" i="6"/>
  <c r="D655" i="6"/>
  <c r="E655" i="6"/>
  <c r="F655" i="6"/>
  <c r="G655" i="6"/>
  <c r="C656" i="6"/>
  <c r="D656" i="6"/>
  <c r="E656" i="6"/>
  <c r="F656" i="6"/>
  <c r="G656" i="6"/>
  <c r="C657" i="6"/>
  <c r="D657" i="6"/>
  <c r="E657" i="6"/>
  <c r="F657" i="6"/>
  <c r="G657" i="6"/>
  <c r="C658" i="6"/>
  <c r="D658" i="6"/>
  <c r="E658" i="6"/>
  <c r="F658" i="6"/>
  <c r="G658" i="6"/>
  <c r="C637" i="6"/>
  <c r="D637" i="6"/>
  <c r="E637" i="6"/>
  <c r="F637" i="6"/>
  <c r="G637" i="6"/>
  <c r="C638" i="6"/>
  <c r="D638" i="6"/>
  <c r="E638" i="6"/>
  <c r="F638" i="6"/>
  <c r="G638" i="6"/>
  <c r="C639" i="6"/>
  <c r="D639" i="6"/>
  <c r="E639" i="6"/>
  <c r="F639" i="6"/>
  <c r="G639" i="6"/>
  <c r="C640" i="6"/>
  <c r="D640" i="6"/>
  <c r="E640" i="6"/>
  <c r="F640" i="6"/>
  <c r="G640" i="6"/>
  <c r="C641" i="6"/>
  <c r="D641" i="6"/>
  <c r="E641" i="6"/>
  <c r="F641" i="6"/>
  <c r="G641" i="6"/>
  <c r="C642" i="6"/>
  <c r="D642" i="6"/>
  <c r="E642" i="6"/>
  <c r="F642" i="6"/>
  <c r="G642" i="6"/>
  <c r="C643" i="6"/>
  <c r="D643" i="6"/>
  <c r="E643" i="6"/>
  <c r="F643" i="6"/>
  <c r="G643" i="6"/>
  <c r="C644" i="6"/>
  <c r="D644" i="6"/>
  <c r="E644" i="6"/>
  <c r="F644" i="6"/>
  <c r="G644" i="6"/>
  <c r="C645" i="6"/>
  <c r="D645" i="6"/>
  <c r="E645" i="6"/>
  <c r="F645" i="6"/>
  <c r="G645" i="6"/>
  <c r="C646" i="6"/>
  <c r="D646" i="6"/>
  <c r="E646" i="6"/>
  <c r="F646" i="6"/>
  <c r="G646" i="6"/>
  <c r="C647" i="6"/>
  <c r="D647" i="6"/>
  <c r="E647" i="6"/>
  <c r="F647" i="6"/>
  <c r="G647" i="6"/>
  <c r="C631" i="6"/>
  <c r="D631" i="6"/>
  <c r="E631" i="6"/>
  <c r="F631" i="6"/>
  <c r="G631" i="6"/>
  <c r="C632" i="6"/>
  <c r="D632" i="6"/>
  <c r="E632" i="6"/>
  <c r="F632" i="6"/>
  <c r="G632" i="6"/>
  <c r="C633" i="6"/>
  <c r="D633" i="6"/>
  <c r="E633" i="6"/>
  <c r="F633" i="6"/>
  <c r="G633" i="6"/>
  <c r="C634" i="6"/>
  <c r="D634" i="6"/>
  <c r="E634" i="6"/>
  <c r="F634" i="6"/>
  <c r="G634" i="6"/>
  <c r="C635" i="6"/>
  <c r="D635" i="6"/>
  <c r="E635" i="6"/>
  <c r="F635" i="6"/>
  <c r="G635" i="6"/>
  <c r="C636" i="6"/>
  <c r="D636" i="6"/>
  <c r="E636" i="6"/>
  <c r="F636" i="6"/>
  <c r="G636" i="6"/>
  <c r="C369" i="6"/>
  <c r="D369" i="6"/>
  <c r="E369" i="6"/>
  <c r="F369" i="6"/>
  <c r="G369" i="6"/>
  <c r="C370" i="6"/>
  <c r="D370" i="6"/>
  <c r="E370" i="6"/>
  <c r="F370" i="6"/>
  <c r="G370" i="6"/>
  <c r="C371" i="6"/>
  <c r="D371" i="6"/>
  <c r="E371" i="6"/>
  <c r="F371" i="6"/>
  <c r="G371" i="6"/>
  <c r="C372" i="6"/>
  <c r="D372" i="6"/>
  <c r="E372" i="6"/>
  <c r="F372" i="6"/>
  <c r="G372" i="6"/>
  <c r="C373" i="6"/>
  <c r="D373" i="6"/>
  <c r="E373" i="6"/>
  <c r="F373" i="6"/>
  <c r="G373" i="6"/>
  <c r="C374" i="6"/>
  <c r="D374" i="6"/>
  <c r="E374" i="6"/>
  <c r="F374" i="6"/>
  <c r="G374" i="6"/>
  <c r="C375" i="6"/>
  <c r="D375" i="6"/>
  <c r="E375" i="6"/>
  <c r="F375" i="6"/>
  <c r="G375" i="6"/>
  <c r="C376" i="6"/>
  <c r="D376" i="6"/>
  <c r="E376" i="6"/>
  <c r="F376" i="6"/>
  <c r="G376" i="6"/>
  <c r="C377" i="6"/>
  <c r="D377" i="6"/>
  <c r="E377" i="6"/>
  <c r="F377" i="6"/>
  <c r="G377" i="6"/>
  <c r="C378" i="6"/>
  <c r="D378" i="6"/>
  <c r="E378" i="6"/>
  <c r="F378" i="6"/>
  <c r="G378" i="6"/>
  <c r="C379" i="6"/>
  <c r="D379" i="6"/>
  <c r="E379" i="6"/>
  <c r="F379" i="6"/>
  <c r="G379" i="6"/>
  <c r="C380" i="6"/>
  <c r="D380" i="6"/>
  <c r="E380" i="6"/>
  <c r="F380" i="6"/>
  <c r="G380" i="6"/>
  <c r="C381" i="6"/>
  <c r="D381" i="6"/>
  <c r="E381" i="6"/>
  <c r="F381" i="6"/>
  <c r="G381" i="6"/>
  <c r="C382" i="6"/>
  <c r="D382" i="6"/>
  <c r="E382" i="6"/>
  <c r="F382" i="6"/>
  <c r="G382" i="6"/>
  <c r="C383" i="6"/>
  <c r="D383" i="6"/>
  <c r="E383" i="6"/>
  <c r="F383" i="6"/>
  <c r="G383" i="6"/>
  <c r="C384" i="6"/>
  <c r="D384" i="6"/>
  <c r="E384" i="6"/>
  <c r="F384" i="6"/>
  <c r="G384" i="6"/>
  <c r="C385" i="6"/>
  <c r="D385" i="6"/>
  <c r="E385" i="6"/>
  <c r="F385" i="6"/>
  <c r="G385" i="6"/>
  <c r="C386" i="6"/>
  <c r="D386" i="6"/>
  <c r="E386" i="6"/>
  <c r="F386" i="6"/>
  <c r="G386" i="6"/>
  <c r="C387" i="6"/>
  <c r="D387" i="6"/>
  <c r="E387" i="6"/>
  <c r="F387" i="6"/>
  <c r="G387" i="6"/>
  <c r="C388" i="6"/>
  <c r="D388" i="6"/>
  <c r="E388" i="6"/>
  <c r="F388" i="6"/>
  <c r="G388" i="6"/>
  <c r="C389" i="6"/>
  <c r="D389" i="6"/>
  <c r="E389" i="6"/>
  <c r="F389" i="6"/>
  <c r="G389" i="6"/>
  <c r="C390" i="6"/>
  <c r="D390" i="6"/>
  <c r="E390" i="6"/>
  <c r="F390" i="6"/>
  <c r="G390" i="6"/>
  <c r="C391" i="6"/>
  <c r="D391" i="6"/>
  <c r="E391" i="6"/>
  <c r="F391" i="6"/>
  <c r="G391" i="6"/>
  <c r="C392" i="6"/>
  <c r="D392" i="6"/>
  <c r="E392" i="6"/>
  <c r="F392" i="6"/>
  <c r="G392" i="6"/>
  <c r="C393" i="6"/>
  <c r="D393" i="6"/>
  <c r="E393" i="6"/>
  <c r="F393" i="6"/>
  <c r="G393" i="6"/>
  <c r="C394" i="6"/>
  <c r="D394" i="6"/>
  <c r="E394" i="6"/>
  <c r="F394" i="6"/>
  <c r="G394" i="6"/>
  <c r="C395" i="6"/>
  <c r="D395" i="6"/>
  <c r="E395" i="6"/>
  <c r="F395" i="6"/>
  <c r="G395" i="6"/>
  <c r="C396" i="6"/>
  <c r="D396" i="6"/>
  <c r="E396" i="6"/>
  <c r="F396" i="6"/>
  <c r="G396" i="6"/>
  <c r="C397" i="6"/>
  <c r="D397" i="6"/>
  <c r="E397" i="6"/>
  <c r="F397" i="6"/>
  <c r="G397" i="6"/>
  <c r="C398" i="6"/>
  <c r="D398" i="6"/>
  <c r="E398" i="6"/>
  <c r="F398" i="6"/>
  <c r="G398" i="6"/>
  <c r="C399" i="6"/>
  <c r="D399" i="6"/>
  <c r="E399" i="6"/>
  <c r="F399" i="6"/>
  <c r="G399" i="6"/>
  <c r="C400" i="6"/>
  <c r="D400" i="6"/>
  <c r="E400" i="6"/>
  <c r="F400" i="6"/>
  <c r="G400" i="6"/>
  <c r="C401" i="6"/>
  <c r="D401" i="6"/>
  <c r="E401" i="6"/>
  <c r="F401" i="6"/>
  <c r="G401" i="6"/>
  <c r="C402" i="6"/>
  <c r="D402" i="6"/>
  <c r="E402" i="6"/>
  <c r="F402" i="6"/>
  <c r="G402" i="6"/>
  <c r="C403" i="6"/>
  <c r="D403" i="6"/>
  <c r="E403" i="6"/>
  <c r="F403" i="6"/>
  <c r="G403" i="6"/>
  <c r="C404" i="6"/>
  <c r="D404" i="6"/>
  <c r="E404" i="6"/>
  <c r="F404" i="6"/>
  <c r="G404" i="6"/>
  <c r="C405" i="6"/>
  <c r="D405" i="6"/>
  <c r="E405" i="6"/>
  <c r="F405" i="6"/>
  <c r="G405" i="6"/>
  <c r="C406" i="6"/>
  <c r="D406" i="6"/>
  <c r="E406" i="6"/>
  <c r="F406" i="6"/>
  <c r="G406" i="6"/>
  <c r="C407" i="6"/>
  <c r="D407" i="6"/>
  <c r="E407" i="6"/>
  <c r="F407" i="6"/>
  <c r="G407" i="6"/>
  <c r="C408" i="6"/>
  <c r="D408" i="6"/>
  <c r="E408" i="6"/>
  <c r="F408" i="6"/>
  <c r="G408" i="6"/>
  <c r="C409" i="6"/>
  <c r="D409" i="6"/>
  <c r="E409" i="6"/>
  <c r="F409" i="6"/>
  <c r="G409" i="6"/>
  <c r="C410" i="6"/>
  <c r="D410" i="6"/>
  <c r="E410" i="6"/>
  <c r="F410" i="6"/>
  <c r="G410" i="6"/>
  <c r="C411" i="6"/>
  <c r="D411" i="6"/>
  <c r="E411" i="6"/>
  <c r="F411" i="6"/>
  <c r="G411" i="6"/>
  <c r="C412" i="6"/>
  <c r="D412" i="6"/>
  <c r="E412" i="6"/>
  <c r="F412" i="6"/>
  <c r="G412" i="6"/>
  <c r="C413" i="6"/>
  <c r="D413" i="6"/>
  <c r="E413" i="6"/>
  <c r="F413" i="6"/>
  <c r="G413" i="6"/>
  <c r="C414" i="6"/>
  <c r="D414" i="6"/>
  <c r="E414" i="6"/>
  <c r="F414" i="6"/>
  <c r="G414" i="6"/>
  <c r="C415" i="6"/>
  <c r="D415" i="6"/>
  <c r="E415" i="6"/>
  <c r="F415" i="6"/>
  <c r="G415" i="6"/>
  <c r="C416" i="6"/>
  <c r="D416" i="6"/>
  <c r="E416" i="6"/>
  <c r="F416" i="6"/>
  <c r="G416" i="6"/>
  <c r="C417" i="6"/>
  <c r="D417" i="6"/>
  <c r="E417" i="6"/>
  <c r="F417" i="6"/>
  <c r="G417" i="6"/>
  <c r="C418" i="6"/>
  <c r="D418" i="6"/>
  <c r="E418" i="6"/>
  <c r="F418" i="6"/>
  <c r="G418" i="6"/>
  <c r="C419" i="6"/>
  <c r="D419" i="6"/>
  <c r="E419" i="6"/>
  <c r="F419" i="6"/>
  <c r="G419" i="6"/>
  <c r="C420" i="6"/>
  <c r="D420" i="6"/>
  <c r="E420" i="6"/>
  <c r="F420" i="6"/>
  <c r="G420" i="6"/>
  <c r="C421" i="6"/>
  <c r="D421" i="6"/>
  <c r="E421" i="6"/>
  <c r="F421" i="6"/>
  <c r="G421" i="6"/>
  <c r="C422" i="6"/>
  <c r="D422" i="6"/>
  <c r="E422" i="6"/>
  <c r="F422" i="6"/>
  <c r="G422" i="6"/>
  <c r="C423" i="6"/>
  <c r="D423" i="6"/>
  <c r="E423" i="6"/>
  <c r="F423" i="6"/>
  <c r="G423" i="6"/>
  <c r="C424" i="6"/>
  <c r="D424" i="6"/>
  <c r="E424" i="6"/>
  <c r="F424" i="6"/>
  <c r="G424" i="6"/>
  <c r="C425" i="6"/>
  <c r="D425" i="6"/>
  <c r="E425" i="6"/>
  <c r="F425" i="6"/>
  <c r="G425" i="6"/>
  <c r="C426" i="6"/>
  <c r="D426" i="6"/>
  <c r="E426" i="6"/>
  <c r="F426" i="6"/>
  <c r="G426" i="6"/>
  <c r="C427" i="6"/>
  <c r="D427" i="6"/>
  <c r="E427" i="6"/>
  <c r="F427" i="6"/>
  <c r="G427" i="6"/>
  <c r="C428" i="6"/>
  <c r="D428" i="6"/>
  <c r="E428" i="6"/>
  <c r="F428" i="6"/>
  <c r="G428" i="6"/>
  <c r="C429" i="6"/>
  <c r="D429" i="6"/>
  <c r="E429" i="6"/>
  <c r="F429" i="6"/>
  <c r="G429" i="6"/>
  <c r="C430" i="6"/>
  <c r="D430" i="6"/>
  <c r="E430" i="6"/>
  <c r="F430" i="6"/>
  <c r="G430" i="6"/>
  <c r="C431" i="6"/>
  <c r="D431" i="6"/>
  <c r="E431" i="6"/>
  <c r="F431" i="6"/>
  <c r="G431" i="6"/>
  <c r="C432" i="6"/>
  <c r="D432" i="6"/>
  <c r="E432" i="6"/>
  <c r="F432" i="6"/>
  <c r="G432" i="6"/>
  <c r="C433" i="6"/>
  <c r="D433" i="6"/>
  <c r="E433" i="6"/>
  <c r="F433" i="6"/>
  <c r="G433" i="6"/>
  <c r="C434" i="6"/>
  <c r="D434" i="6"/>
  <c r="E434" i="6"/>
  <c r="F434" i="6"/>
  <c r="G434" i="6"/>
  <c r="C435" i="6"/>
  <c r="D435" i="6"/>
  <c r="E435" i="6"/>
  <c r="F435" i="6"/>
  <c r="G435" i="6"/>
  <c r="C436" i="6"/>
  <c r="D436" i="6"/>
  <c r="E436" i="6"/>
  <c r="F436" i="6"/>
  <c r="G436" i="6"/>
  <c r="C437" i="6"/>
  <c r="D437" i="6"/>
  <c r="E437" i="6"/>
  <c r="F437" i="6"/>
  <c r="G437" i="6"/>
  <c r="C438" i="6"/>
  <c r="D438" i="6"/>
  <c r="E438" i="6"/>
  <c r="F438" i="6"/>
  <c r="G438" i="6"/>
  <c r="C439" i="6"/>
  <c r="D439" i="6"/>
  <c r="E439" i="6"/>
  <c r="F439" i="6"/>
  <c r="G439" i="6"/>
  <c r="C440" i="6"/>
  <c r="D440" i="6"/>
  <c r="E440" i="6"/>
  <c r="F440" i="6"/>
  <c r="G440" i="6"/>
  <c r="C441" i="6"/>
  <c r="D441" i="6"/>
  <c r="E441" i="6"/>
  <c r="F441" i="6"/>
  <c r="G441" i="6"/>
  <c r="C442" i="6"/>
  <c r="D442" i="6"/>
  <c r="E442" i="6"/>
  <c r="F442" i="6"/>
  <c r="G442" i="6"/>
  <c r="C443" i="6"/>
  <c r="D443" i="6"/>
  <c r="E443" i="6"/>
  <c r="F443" i="6"/>
  <c r="G443" i="6"/>
  <c r="C444" i="6"/>
  <c r="D444" i="6"/>
  <c r="E444" i="6"/>
  <c r="F444" i="6"/>
  <c r="G444" i="6"/>
  <c r="C445" i="6"/>
  <c r="D445" i="6"/>
  <c r="E445" i="6"/>
  <c r="F445" i="6"/>
  <c r="G445" i="6"/>
  <c r="C446" i="6"/>
  <c r="D446" i="6"/>
  <c r="E446" i="6"/>
  <c r="F446" i="6"/>
  <c r="G446" i="6"/>
  <c r="C447" i="6"/>
  <c r="D447" i="6"/>
  <c r="E447" i="6"/>
  <c r="F447" i="6"/>
  <c r="G447" i="6"/>
  <c r="C448" i="6"/>
  <c r="D448" i="6"/>
  <c r="E448" i="6"/>
  <c r="F448" i="6"/>
  <c r="G448" i="6"/>
  <c r="C449" i="6"/>
  <c r="D449" i="6"/>
  <c r="E449" i="6"/>
  <c r="F449" i="6"/>
  <c r="G449" i="6"/>
  <c r="C450" i="6"/>
  <c r="D450" i="6"/>
  <c r="E450" i="6"/>
  <c r="F450" i="6"/>
  <c r="G450" i="6"/>
  <c r="C451" i="6"/>
  <c r="D451" i="6"/>
  <c r="E451" i="6"/>
  <c r="F451" i="6"/>
  <c r="G451" i="6"/>
  <c r="C452" i="6"/>
  <c r="D452" i="6"/>
  <c r="E452" i="6"/>
  <c r="F452" i="6"/>
  <c r="G452" i="6"/>
  <c r="C453" i="6"/>
  <c r="D453" i="6"/>
  <c r="E453" i="6"/>
  <c r="F453" i="6"/>
  <c r="G453" i="6"/>
  <c r="C454" i="6"/>
  <c r="D454" i="6"/>
  <c r="E454" i="6"/>
  <c r="F454" i="6"/>
  <c r="G454" i="6"/>
  <c r="C455" i="6"/>
  <c r="D455" i="6"/>
  <c r="E455" i="6"/>
  <c r="F455" i="6"/>
  <c r="G455" i="6"/>
  <c r="C456" i="6"/>
  <c r="D456" i="6"/>
  <c r="E456" i="6"/>
  <c r="F456" i="6"/>
  <c r="G456" i="6"/>
  <c r="C457" i="6"/>
  <c r="D457" i="6"/>
  <c r="E457" i="6"/>
  <c r="F457" i="6"/>
  <c r="G457" i="6"/>
  <c r="C458" i="6"/>
  <c r="D458" i="6"/>
  <c r="E458" i="6"/>
  <c r="F458" i="6"/>
  <c r="G458" i="6"/>
  <c r="C459" i="6"/>
  <c r="D459" i="6"/>
  <c r="E459" i="6"/>
  <c r="F459" i="6"/>
  <c r="G459" i="6"/>
  <c r="C460" i="6"/>
  <c r="D460" i="6"/>
  <c r="E460" i="6"/>
  <c r="F460" i="6"/>
  <c r="G460" i="6"/>
  <c r="C461" i="6"/>
  <c r="D461" i="6"/>
  <c r="E461" i="6"/>
  <c r="F461" i="6"/>
  <c r="G461" i="6"/>
  <c r="C462" i="6"/>
  <c r="D462" i="6"/>
  <c r="E462" i="6"/>
  <c r="F462" i="6"/>
  <c r="G462" i="6"/>
  <c r="C463" i="6"/>
  <c r="D463" i="6"/>
  <c r="E463" i="6"/>
  <c r="F463" i="6"/>
  <c r="G463" i="6"/>
  <c r="C464" i="6"/>
  <c r="D464" i="6"/>
  <c r="E464" i="6"/>
  <c r="F464" i="6"/>
  <c r="G464" i="6"/>
  <c r="C465" i="6"/>
  <c r="D465" i="6"/>
  <c r="E465" i="6"/>
  <c r="F465" i="6"/>
  <c r="G465" i="6"/>
  <c r="C466" i="6"/>
  <c r="D466" i="6"/>
  <c r="E466" i="6"/>
  <c r="F466" i="6"/>
  <c r="G466" i="6"/>
  <c r="C467" i="6"/>
  <c r="D467" i="6"/>
  <c r="E467" i="6"/>
  <c r="F467" i="6"/>
  <c r="G467" i="6"/>
  <c r="C468" i="6"/>
  <c r="D468" i="6"/>
  <c r="E468" i="6"/>
  <c r="F468" i="6"/>
  <c r="G468" i="6"/>
  <c r="C469" i="6"/>
  <c r="D469" i="6"/>
  <c r="E469" i="6"/>
  <c r="F469" i="6"/>
  <c r="G469" i="6"/>
  <c r="C470" i="6"/>
  <c r="D470" i="6"/>
  <c r="E470" i="6"/>
  <c r="F470" i="6"/>
  <c r="G470" i="6"/>
  <c r="C471" i="6"/>
  <c r="D471" i="6"/>
  <c r="E471" i="6"/>
  <c r="F471" i="6"/>
  <c r="G471" i="6"/>
  <c r="C472" i="6"/>
  <c r="D472" i="6"/>
  <c r="E472" i="6"/>
  <c r="F472" i="6"/>
  <c r="G472" i="6"/>
  <c r="C473" i="6"/>
  <c r="D473" i="6"/>
  <c r="E473" i="6"/>
  <c r="F473" i="6"/>
  <c r="G473" i="6"/>
  <c r="C474" i="6"/>
  <c r="D474" i="6"/>
  <c r="E474" i="6"/>
  <c r="F474" i="6"/>
  <c r="G474" i="6"/>
  <c r="C475" i="6"/>
  <c r="D475" i="6"/>
  <c r="E475" i="6"/>
  <c r="F475" i="6"/>
  <c r="G475" i="6"/>
  <c r="C476" i="6"/>
  <c r="D476" i="6"/>
  <c r="E476" i="6"/>
  <c r="F476" i="6"/>
  <c r="G476" i="6"/>
  <c r="C477" i="6"/>
  <c r="D477" i="6"/>
  <c r="E477" i="6"/>
  <c r="F477" i="6"/>
  <c r="G477" i="6"/>
  <c r="C478" i="6"/>
  <c r="D478" i="6"/>
  <c r="E478" i="6"/>
  <c r="F478" i="6"/>
  <c r="G478" i="6"/>
  <c r="C479" i="6"/>
  <c r="D479" i="6"/>
  <c r="E479" i="6"/>
  <c r="F479" i="6"/>
  <c r="G479" i="6"/>
  <c r="C480" i="6"/>
  <c r="D480" i="6"/>
  <c r="E480" i="6"/>
  <c r="F480" i="6"/>
  <c r="G480" i="6"/>
  <c r="C481" i="6"/>
  <c r="D481" i="6"/>
  <c r="E481" i="6"/>
  <c r="F481" i="6"/>
  <c r="G481" i="6"/>
  <c r="C482" i="6"/>
  <c r="D482" i="6"/>
  <c r="E482" i="6"/>
  <c r="F482" i="6"/>
  <c r="G482" i="6"/>
  <c r="C483" i="6"/>
  <c r="D483" i="6"/>
  <c r="E483" i="6"/>
  <c r="F483" i="6"/>
  <c r="G483" i="6"/>
  <c r="C484" i="6"/>
  <c r="D484" i="6"/>
  <c r="E484" i="6"/>
  <c r="F484" i="6"/>
  <c r="G484" i="6"/>
  <c r="C485" i="6"/>
  <c r="D485" i="6"/>
  <c r="E485" i="6"/>
  <c r="F485" i="6"/>
  <c r="G485" i="6"/>
  <c r="C486" i="6"/>
  <c r="D486" i="6"/>
  <c r="E486" i="6"/>
  <c r="F486" i="6"/>
  <c r="G486" i="6"/>
  <c r="C487" i="6"/>
  <c r="D487" i="6"/>
  <c r="E487" i="6"/>
  <c r="F487" i="6"/>
  <c r="G487" i="6"/>
  <c r="C488" i="6"/>
  <c r="D488" i="6"/>
  <c r="E488" i="6"/>
  <c r="F488" i="6"/>
  <c r="G488" i="6"/>
  <c r="C489" i="6"/>
  <c r="D489" i="6"/>
  <c r="E489" i="6"/>
  <c r="F489" i="6"/>
  <c r="G489" i="6"/>
  <c r="C490" i="6"/>
  <c r="D490" i="6"/>
  <c r="E490" i="6"/>
  <c r="F490" i="6"/>
  <c r="G490" i="6"/>
  <c r="C491" i="6"/>
  <c r="D491" i="6"/>
  <c r="E491" i="6"/>
  <c r="F491" i="6"/>
  <c r="G491" i="6"/>
  <c r="C492" i="6"/>
  <c r="D492" i="6"/>
  <c r="E492" i="6"/>
  <c r="F492" i="6"/>
  <c r="G492" i="6"/>
  <c r="C493" i="6"/>
  <c r="D493" i="6"/>
  <c r="E493" i="6"/>
  <c r="F493" i="6"/>
  <c r="G493" i="6"/>
  <c r="C494" i="6"/>
  <c r="D494" i="6"/>
  <c r="E494" i="6"/>
  <c r="F494" i="6"/>
  <c r="G494" i="6"/>
  <c r="C495" i="6"/>
  <c r="D495" i="6"/>
  <c r="E495" i="6"/>
  <c r="F495" i="6"/>
  <c r="G495" i="6"/>
  <c r="C496" i="6"/>
  <c r="D496" i="6"/>
  <c r="E496" i="6"/>
  <c r="F496" i="6"/>
  <c r="G496" i="6"/>
  <c r="C497" i="6"/>
  <c r="D497" i="6"/>
  <c r="E497" i="6"/>
  <c r="F497" i="6"/>
  <c r="G497" i="6"/>
  <c r="C498" i="6"/>
  <c r="D498" i="6"/>
  <c r="E498" i="6"/>
  <c r="F498" i="6"/>
  <c r="G498" i="6"/>
  <c r="C499" i="6"/>
  <c r="D499" i="6"/>
  <c r="E499" i="6"/>
  <c r="F499" i="6"/>
  <c r="G499" i="6"/>
  <c r="C500" i="6"/>
  <c r="D500" i="6"/>
  <c r="E500" i="6"/>
  <c r="F500" i="6"/>
  <c r="G500" i="6"/>
  <c r="C501" i="6"/>
  <c r="D501" i="6"/>
  <c r="E501" i="6"/>
  <c r="F501" i="6"/>
  <c r="G501" i="6"/>
  <c r="C502" i="6"/>
  <c r="D502" i="6"/>
  <c r="E502" i="6"/>
  <c r="F502" i="6"/>
  <c r="G502" i="6"/>
  <c r="C503" i="6"/>
  <c r="D503" i="6"/>
  <c r="E503" i="6"/>
  <c r="F503" i="6"/>
  <c r="G503" i="6"/>
  <c r="C504" i="6"/>
  <c r="D504" i="6"/>
  <c r="E504" i="6"/>
  <c r="F504" i="6"/>
  <c r="G504" i="6"/>
  <c r="C505" i="6"/>
  <c r="D505" i="6"/>
  <c r="E505" i="6"/>
  <c r="F505" i="6"/>
  <c r="G505" i="6"/>
  <c r="C506" i="6"/>
  <c r="D506" i="6"/>
  <c r="E506" i="6"/>
  <c r="F506" i="6"/>
  <c r="G506" i="6"/>
  <c r="C507" i="6"/>
  <c r="D507" i="6"/>
  <c r="E507" i="6"/>
  <c r="F507" i="6"/>
  <c r="G507" i="6"/>
  <c r="C508" i="6"/>
  <c r="D508" i="6"/>
  <c r="E508" i="6"/>
  <c r="F508" i="6"/>
  <c r="G508" i="6"/>
  <c r="C509" i="6"/>
  <c r="D509" i="6"/>
  <c r="E509" i="6"/>
  <c r="F509" i="6"/>
  <c r="G509" i="6"/>
  <c r="C510" i="6"/>
  <c r="D510" i="6"/>
  <c r="E510" i="6"/>
  <c r="F510" i="6"/>
  <c r="G510" i="6"/>
  <c r="C511" i="6"/>
  <c r="D511" i="6"/>
  <c r="E511" i="6"/>
  <c r="F511" i="6"/>
  <c r="G511" i="6"/>
  <c r="C512" i="6"/>
  <c r="D512" i="6"/>
  <c r="E512" i="6"/>
  <c r="F512" i="6"/>
  <c r="G512" i="6"/>
  <c r="C513" i="6"/>
  <c r="D513" i="6"/>
  <c r="E513" i="6"/>
  <c r="F513" i="6"/>
  <c r="G513" i="6"/>
  <c r="C514" i="6"/>
  <c r="D514" i="6"/>
  <c r="E514" i="6"/>
  <c r="F514" i="6"/>
  <c r="G514" i="6"/>
  <c r="C515" i="6"/>
  <c r="D515" i="6"/>
  <c r="E515" i="6"/>
  <c r="F515" i="6"/>
  <c r="G515" i="6"/>
  <c r="C516" i="6"/>
  <c r="D516" i="6"/>
  <c r="E516" i="6"/>
  <c r="F516" i="6"/>
  <c r="G516" i="6"/>
  <c r="C517" i="6"/>
  <c r="D517" i="6"/>
  <c r="E517" i="6"/>
  <c r="F517" i="6"/>
  <c r="G517" i="6"/>
  <c r="C518" i="6"/>
  <c r="D518" i="6"/>
  <c r="E518" i="6"/>
  <c r="F518" i="6"/>
  <c r="G518" i="6"/>
  <c r="C519" i="6"/>
  <c r="D519" i="6"/>
  <c r="E519" i="6"/>
  <c r="F519" i="6"/>
  <c r="G519" i="6"/>
  <c r="C520" i="6"/>
  <c r="D520" i="6"/>
  <c r="E520" i="6"/>
  <c r="F520" i="6"/>
  <c r="G520" i="6"/>
  <c r="C521" i="6"/>
  <c r="D521" i="6"/>
  <c r="E521" i="6"/>
  <c r="F521" i="6"/>
  <c r="G521" i="6"/>
  <c r="C522" i="6"/>
  <c r="D522" i="6"/>
  <c r="E522" i="6"/>
  <c r="F522" i="6"/>
  <c r="G522" i="6"/>
  <c r="C523" i="6"/>
  <c r="D523" i="6"/>
  <c r="E523" i="6"/>
  <c r="F523" i="6"/>
  <c r="G523" i="6"/>
  <c r="C524" i="6"/>
  <c r="D524" i="6"/>
  <c r="E524" i="6"/>
  <c r="F524" i="6"/>
  <c r="G524" i="6"/>
  <c r="C525" i="6"/>
  <c r="D525" i="6"/>
  <c r="E525" i="6"/>
  <c r="F525" i="6"/>
  <c r="G525" i="6"/>
  <c r="C526" i="6"/>
  <c r="D526" i="6"/>
  <c r="E526" i="6"/>
  <c r="F526" i="6"/>
  <c r="G526" i="6"/>
  <c r="C527" i="6"/>
  <c r="D527" i="6"/>
  <c r="E527" i="6"/>
  <c r="F527" i="6"/>
  <c r="G527" i="6"/>
  <c r="C528" i="6"/>
  <c r="D528" i="6"/>
  <c r="E528" i="6"/>
  <c r="F528" i="6"/>
  <c r="G528" i="6"/>
  <c r="C529" i="6"/>
  <c r="D529" i="6"/>
  <c r="E529" i="6"/>
  <c r="F529" i="6"/>
  <c r="G529" i="6"/>
  <c r="C530" i="6"/>
  <c r="D530" i="6"/>
  <c r="E530" i="6"/>
  <c r="F530" i="6"/>
  <c r="G530" i="6"/>
  <c r="C531" i="6"/>
  <c r="D531" i="6"/>
  <c r="E531" i="6"/>
  <c r="F531" i="6"/>
  <c r="G531" i="6"/>
  <c r="C532" i="6"/>
  <c r="D532" i="6"/>
  <c r="E532" i="6"/>
  <c r="F532" i="6"/>
  <c r="G532" i="6"/>
  <c r="C533" i="6"/>
  <c r="D533" i="6"/>
  <c r="E533" i="6"/>
  <c r="F533" i="6"/>
  <c r="G533" i="6"/>
  <c r="C534" i="6"/>
  <c r="D534" i="6"/>
  <c r="E534" i="6"/>
  <c r="F534" i="6"/>
  <c r="G534" i="6"/>
  <c r="C535" i="6"/>
  <c r="D535" i="6"/>
  <c r="E535" i="6"/>
  <c r="F535" i="6"/>
  <c r="G535" i="6"/>
  <c r="C536" i="6"/>
  <c r="D536" i="6"/>
  <c r="E536" i="6"/>
  <c r="F536" i="6"/>
  <c r="G536" i="6"/>
  <c r="C537" i="6"/>
  <c r="D537" i="6"/>
  <c r="E537" i="6"/>
  <c r="F537" i="6"/>
  <c r="G537" i="6"/>
  <c r="C538" i="6"/>
  <c r="D538" i="6"/>
  <c r="E538" i="6"/>
  <c r="F538" i="6"/>
  <c r="G538" i="6"/>
  <c r="C539" i="6"/>
  <c r="D539" i="6"/>
  <c r="E539" i="6"/>
  <c r="F539" i="6"/>
  <c r="G539" i="6"/>
  <c r="C540" i="6"/>
  <c r="D540" i="6"/>
  <c r="E540" i="6"/>
  <c r="F540" i="6"/>
  <c r="G540" i="6"/>
  <c r="C541" i="6"/>
  <c r="D541" i="6"/>
  <c r="E541" i="6"/>
  <c r="F541" i="6"/>
  <c r="G541" i="6"/>
  <c r="C542" i="6"/>
  <c r="D542" i="6"/>
  <c r="E542" i="6"/>
  <c r="F542" i="6"/>
  <c r="G542" i="6"/>
  <c r="C543" i="6"/>
  <c r="D543" i="6"/>
  <c r="E543" i="6"/>
  <c r="F543" i="6"/>
  <c r="G543" i="6"/>
  <c r="C544" i="6"/>
  <c r="D544" i="6"/>
  <c r="E544" i="6"/>
  <c r="F544" i="6"/>
  <c r="G544" i="6"/>
  <c r="C545" i="6"/>
  <c r="D545" i="6"/>
  <c r="E545" i="6"/>
  <c r="F545" i="6"/>
  <c r="G545" i="6"/>
  <c r="C546" i="6"/>
  <c r="D546" i="6"/>
  <c r="E546" i="6"/>
  <c r="F546" i="6"/>
  <c r="G546" i="6"/>
  <c r="C547" i="6"/>
  <c r="D547" i="6"/>
  <c r="E547" i="6"/>
  <c r="F547" i="6"/>
  <c r="G547" i="6"/>
  <c r="C548" i="6"/>
  <c r="D548" i="6"/>
  <c r="E548" i="6"/>
  <c r="F548" i="6"/>
  <c r="G548" i="6"/>
  <c r="C549" i="6"/>
  <c r="D549" i="6"/>
  <c r="E549" i="6"/>
  <c r="F549" i="6"/>
  <c r="G549" i="6"/>
  <c r="C550" i="6"/>
  <c r="D550" i="6"/>
  <c r="E550" i="6"/>
  <c r="F550" i="6"/>
  <c r="G550" i="6"/>
  <c r="C551" i="6"/>
  <c r="D551" i="6"/>
  <c r="E551" i="6"/>
  <c r="F551" i="6"/>
  <c r="G551" i="6"/>
  <c r="C552" i="6"/>
  <c r="D552" i="6"/>
  <c r="E552" i="6"/>
  <c r="F552" i="6"/>
  <c r="G552" i="6"/>
  <c r="C553" i="6"/>
  <c r="D553" i="6"/>
  <c r="E553" i="6"/>
  <c r="F553" i="6"/>
  <c r="G553" i="6"/>
  <c r="C554" i="6"/>
  <c r="D554" i="6"/>
  <c r="E554" i="6"/>
  <c r="F554" i="6"/>
  <c r="G554" i="6"/>
  <c r="C555" i="6"/>
  <c r="D555" i="6"/>
  <c r="E555" i="6"/>
  <c r="F555" i="6"/>
  <c r="G555" i="6"/>
  <c r="C556" i="6"/>
  <c r="D556" i="6"/>
  <c r="E556" i="6"/>
  <c r="F556" i="6"/>
  <c r="G556" i="6"/>
  <c r="C557" i="6"/>
  <c r="D557" i="6"/>
  <c r="E557" i="6"/>
  <c r="F557" i="6"/>
  <c r="G557" i="6"/>
  <c r="C558" i="6"/>
  <c r="D558" i="6"/>
  <c r="E558" i="6"/>
  <c r="F558" i="6"/>
  <c r="G558" i="6"/>
  <c r="C559" i="6"/>
  <c r="D559" i="6"/>
  <c r="E559" i="6"/>
  <c r="F559" i="6"/>
  <c r="G559" i="6"/>
  <c r="C560" i="6"/>
  <c r="D560" i="6"/>
  <c r="E560" i="6"/>
  <c r="F560" i="6"/>
  <c r="G560" i="6"/>
  <c r="C561" i="6"/>
  <c r="D561" i="6"/>
  <c r="E561" i="6"/>
  <c r="F561" i="6"/>
  <c r="G561" i="6"/>
  <c r="C562" i="6"/>
  <c r="D562" i="6"/>
  <c r="E562" i="6"/>
  <c r="F562" i="6"/>
  <c r="G562" i="6"/>
  <c r="C563" i="6"/>
  <c r="D563" i="6"/>
  <c r="E563" i="6"/>
  <c r="F563" i="6"/>
  <c r="G563" i="6"/>
  <c r="C564" i="6"/>
  <c r="D564" i="6"/>
  <c r="E564" i="6"/>
  <c r="F564" i="6"/>
  <c r="G564" i="6"/>
  <c r="C565" i="6"/>
  <c r="D565" i="6"/>
  <c r="E565" i="6"/>
  <c r="F565" i="6"/>
  <c r="G565" i="6"/>
  <c r="C566" i="6"/>
  <c r="D566" i="6"/>
  <c r="E566" i="6"/>
  <c r="F566" i="6"/>
  <c r="G566" i="6"/>
  <c r="C567" i="6"/>
  <c r="D567" i="6"/>
  <c r="E567" i="6"/>
  <c r="F567" i="6"/>
  <c r="G567" i="6"/>
  <c r="C568" i="6"/>
  <c r="D568" i="6"/>
  <c r="E568" i="6"/>
  <c r="F568" i="6"/>
  <c r="G568" i="6"/>
  <c r="C569" i="6"/>
  <c r="D569" i="6"/>
  <c r="E569" i="6"/>
  <c r="F569" i="6"/>
  <c r="G569" i="6"/>
  <c r="C570" i="6"/>
  <c r="D570" i="6"/>
  <c r="E570" i="6"/>
  <c r="F570" i="6"/>
  <c r="G570" i="6"/>
  <c r="C571" i="6"/>
  <c r="D571" i="6"/>
  <c r="E571" i="6"/>
  <c r="F571" i="6"/>
  <c r="G571" i="6"/>
  <c r="C572" i="6"/>
  <c r="D572" i="6"/>
  <c r="E572" i="6"/>
  <c r="F572" i="6"/>
  <c r="G572" i="6"/>
  <c r="C573" i="6"/>
  <c r="D573" i="6"/>
  <c r="E573" i="6"/>
  <c r="F573" i="6"/>
  <c r="G573" i="6"/>
  <c r="C574" i="6"/>
  <c r="D574" i="6"/>
  <c r="E574" i="6"/>
  <c r="F574" i="6"/>
  <c r="G574" i="6"/>
  <c r="C575" i="6"/>
  <c r="D575" i="6"/>
  <c r="E575" i="6"/>
  <c r="F575" i="6"/>
  <c r="G575" i="6"/>
  <c r="C576" i="6"/>
  <c r="D576" i="6"/>
  <c r="E576" i="6"/>
  <c r="F576" i="6"/>
  <c r="G576" i="6"/>
  <c r="C577" i="6"/>
  <c r="D577" i="6"/>
  <c r="E577" i="6"/>
  <c r="F577" i="6"/>
  <c r="G577" i="6"/>
  <c r="C578" i="6"/>
  <c r="D578" i="6"/>
  <c r="E578" i="6"/>
  <c r="F578" i="6"/>
  <c r="G578" i="6"/>
  <c r="C579" i="6"/>
  <c r="D579" i="6"/>
  <c r="E579" i="6"/>
  <c r="F579" i="6"/>
  <c r="G579" i="6"/>
  <c r="C580" i="6"/>
  <c r="D580" i="6"/>
  <c r="E580" i="6"/>
  <c r="F580" i="6"/>
  <c r="G580" i="6"/>
  <c r="C581" i="6"/>
  <c r="D581" i="6"/>
  <c r="E581" i="6"/>
  <c r="F581" i="6"/>
  <c r="G581" i="6"/>
  <c r="C582" i="6"/>
  <c r="D582" i="6"/>
  <c r="E582" i="6"/>
  <c r="F582" i="6"/>
  <c r="G582" i="6"/>
  <c r="C583" i="6"/>
  <c r="D583" i="6"/>
  <c r="E583" i="6"/>
  <c r="F583" i="6"/>
  <c r="G583" i="6"/>
  <c r="C584" i="6"/>
  <c r="D584" i="6"/>
  <c r="E584" i="6"/>
  <c r="F584" i="6"/>
  <c r="G584" i="6"/>
  <c r="C585" i="6"/>
  <c r="D585" i="6"/>
  <c r="E585" i="6"/>
  <c r="F585" i="6"/>
  <c r="G585" i="6"/>
  <c r="C586" i="6"/>
  <c r="D586" i="6"/>
  <c r="E586" i="6"/>
  <c r="F586" i="6"/>
  <c r="G586" i="6"/>
  <c r="C587" i="6"/>
  <c r="D587" i="6"/>
  <c r="E587" i="6"/>
  <c r="F587" i="6"/>
  <c r="G587" i="6"/>
  <c r="C588" i="6"/>
  <c r="D588" i="6"/>
  <c r="E588" i="6"/>
  <c r="F588" i="6"/>
  <c r="G588" i="6"/>
  <c r="C589" i="6"/>
  <c r="D589" i="6"/>
  <c r="E589" i="6"/>
  <c r="F589" i="6"/>
  <c r="G589" i="6"/>
  <c r="C590" i="6"/>
  <c r="D590" i="6"/>
  <c r="E590" i="6"/>
  <c r="F590" i="6"/>
  <c r="G590" i="6"/>
  <c r="C591" i="6"/>
  <c r="D591" i="6"/>
  <c r="E591" i="6"/>
  <c r="F591" i="6"/>
  <c r="G591" i="6"/>
  <c r="C592" i="6"/>
  <c r="D592" i="6"/>
  <c r="E592" i="6"/>
  <c r="F592" i="6"/>
  <c r="G592" i="6"/>
  <c r="C593" i="6"/>
  <c r="D593" i="6"/>
  <c r="E593" i="6"/>
  <c r="F593" i="6"/>
  <c r="G593" i="6"/>
  <c r="C594" i="6"/>
  <c r="D594" i="6"/>
  <c r="E594" i="6"/>
  <c r="F594" i="6"/>
  <c r="G594" i="6"/>
  <c r="C595" i="6"/>
  <c r="D595" i="6"/>
  <c r="E595" i="6"/>
  <c r="F595" i="6"/>
  <c r="G595" i="6"/>
  <c r="C596" i="6"/>
  <c r="D596" i="6"/>
  <c r="E596" i="6"/>
  <c r="F596" i="6"/>
  <c r="G596" i="6"/>
  <c r="C597" i="6"/>
  <c r="D597" i="6"/>
  <c r="E597" i="6"/>
  <c r="F597" i="6"/>
  <c r="G597" i="6"/>
  <c r="C598" i="6"/>
  <c r="D598" i="6"/>
  <c r="E598" i="6"/>
  <c r="F598" i="6"/>
  <c r="G598" i="6"/>
  <c r="C599" i="6"/>
  <c r="D599" i="6"/>
  <c r="E599" i="6"/>
  <c r="F599" i="6"/>
  <c r="G599" i="6"/>
  <c r="C600" i="6"/>
  <c r="D600" i="6"/>
  <c r="E600" i="6"/>
  <c r="F600" i="6"/>
  <c r="G600" i="6"/>
  <c r="C601" i="6"/>
  <c r="D601" i="6"/>
  <c r="E601" i="6"/>
  <c r="F601" i="6"/>
  <c r="G601" i="6"/>
  <c r="C602" i="6"/>
  <c r="D602" i="6"/>
  <c r="E602" i="6"/>
  <c r="F602" i="6"/>
  <c r="G602" i="6"/>
  <c r="C603" i="6"/>
  <c r="D603" i="6"/>
  <c r="E603" i="6"/>
  <c r="F603" i="6"/>
  <c r="G603" i="6"/>
  <c r="C604" i="6"/>
  <c r="D604" i="6"/>
  <c r="E604" i="6"/>
  <c r="F604" i="6"/>
  <c r="G604" i="6"/>
  <c r="C605" i="6"/>
  <c r="D605" i="6"/>
  <c r="E605" i="6"/>
  <c r="F605" i="6"/>
  <c r="G605" i="6"/>
  <c r="C606" i="6"/>
  <c r="D606" i="6"/>
  <c r="E606" i="6"/>
  <c r="F606" i="6"/>
  <c r="G606" i="6"/>
  <c r="C607" i="6"/>
  <c r="D607" i="6"/>
  <c r="E607" i="6"/>
  <c r="F607" i="6"/>
  <c r="G607" i="6"/>
  <c r="C608" i="6"/>
  <c r="D608" i="6"/>
  <c r="E608" i="6"/>
  <c r="F608" i="6"/>
  <c r="G608" i="6"/>
  <c r="C609" i="6"/>
  <c r="D609" i="6"/>
  <c r="E609" i="6"/>
  <c r="F609" i="6"/>
  <c r="G609" i="6"/>
  <c r="C610" i="6"/>
  <c r="D610" i="6"/>
  <c r="E610" i="6"/>
  <c r="F610" i="6"/>
  <c r="G610" i="6"/>
  <c r="C611" i="6"/>
  <c r="D611" i="6"/>
  <c r="E611" i="6"/>
  <c r="F611" i="6"/>
  <c r="G611" i="6"/>
  <c r="C612" i="6"/>
  <c r="D612" i="6"/>
  <c r="E612" i="6"/>
  <c r="F612" i="6"/>
  <c r="G612" i="6"/>
  <c r="C613" i="6"/>
  <c r="D613" i="6"/>
  <c r="E613" i="6"/>
  <c r="F613" i="6"/>
  <c r="G613" i="6"/>
  <c r="C614" i="6"/>
  <c r="D614" i="6"/>
  <c r="E614" i="6"/>
  <c r="F614" i="6"/>
  <c r="G614" i="6"/>
  <c r="C615" i="6"/>
  <c r="D615" i="6"/>
  <c r="E615" i="6"/>
  <c r="F615" i="6"/>
  <c r="G615" i="6"/>
  <c r="C616" i="6"/>
  <c r="D616" i="6"/>
  <c r="E616" i="6"/>
  <c r="F616" i="6"/>
  <c r="G616" i="6"/>
  <c r="C617" i="6"/>
  <c r="D617" i="6"/>
  <c r="E617" i="6"/>
  <c r="F617" i="6"/>
  <c r="G617" i="6"/>
  <c r="C618" i="6"/>
  <c r="D618" i="6"/>
  <c r="E618" i="6"/>
  <c r="F618" i="6"/>
  <c r="G618" i="6"/>
  <c r="C619" i="6"/>
  <c r="D619" i="6"/>
  <c r="E619" i="6"/>
  <c r="F619" i="6"/>
  <c r="G619" i="6"/>
  <c r="C620" i="6"/>
  <c r="D620" i="6"/>
  <c r="E620" i="6"/>
  <c r="F620" i="6"/>
  <c r="G620" i="6"/>
  <c r="C621" i="6"/>
  <c r="D621" i="6"/>
  <c r="E621" i="6"/>
  <c r="F621" i="6"/>
  <c r="G621" i="6"/>
  <c r="C622" i="6"/>
  <c r="D622" i="6"/>
  <c r="E622" i="6"/>
  <c r="F622" i="6"/>
  <c r="G622" i="6"/>
  <c r="C623" i="6"/>
  <c r="D623" i="6"/>
  <c r="E623" i="6"/>
  <c r="F623" i="6"/>
  <c r="G623" i="6"/>
  <c r="C624" i="6"/>
  <c r="D624" i="6"/>
  <c r="E624" i="6"/>
  <c r="F624" i="6"/>
  <c r="G624" i="6"/>
  <c r="C625" i="6"/>
  <c r="D625" i="6"/>
  <c r="E625" i="6"/>
  <c r="F625" i="6"/>
  <c r="G625" i="6"/>
  <c r="C626" i="6"/>
  <c r="D626" i="6"/>
  <c r="E626" i="6"/>
  <c r="F626" i="6"/>
  <c r="G626" i="6"/>
  <c r="C627" i="6"/>
  <c r="D627" i="6"/>
  <c r="E627" i="6"/>
  <c r="F627" i="6"/>
  <c r="G627" i="6"/>
  <c r="C628" i="6"/>
  <c r="D628" i="6"/>
  <c r="E628" i="6"/>
  <c r="F628" i="6"/>
  <c r="G628" i="6"/>
  <c r="C629" i="6"/>
  <c r="D629" i="6"/>
  <c r="E629" i="6"/>
  <c r="F629" i="6"/>
  <c r="G629" i="6"/>
  <c r="C630" i="6"/>
  <c r="D630" i="6"/>
  <c r="E630" i="6"/>
  <c r="F630" i="6"/>
  <c r="G630" i="6"/>
  <c r="C346" i="6"/>
  <c r="D346" i="6"/>
  <c r="E346" i="6"/>
  <c r="F346" i="6"/>
  <c r="G346" i="6"/>
  <c r="C347" i="6"/>
  <c r="D347" i="6"/>
  <c r="E347" i="6"/>
  <c r="F347" i="6"/>
  <c r="G347" i="6"/>
  <c r="C348" i="6"/>
  <c r="D348" i="6"/>
  <c r="E348" i="6"/>
  <c r="F348" i="6"/>
  <c r="G348" i="6"/>
  <c r="C349" i="6"/>
  <c r="D349" i="6"/>
  <c r="E349" i="6"/>
  <c r="F349" i="6"/>
  <c r="G349" i="6"/>
  <c r="C350" i="6"/>
  <c r="D350" i="6"/>
  <c r="E350" i="6"/>
  <c r="F350" i="6"/>
  <c r="G350" i="6"/>
  <c r="C351" i="6"/>
  <c r="D351" i="6"/>
  <c r="E351" i="6"/>
  <c r="F351" i="6"/>
  <c r="G351" i="6"/>
  <c r="C352" i="6"/>
  <c r="D352" i="6"/>
  <c r="E352" i="6"/>
  <c r="F352" i="6"/>
  <c r="G352" i="6"/>
  <c r="C353" i="6"/>
  <c r="D353" i="6"/>
  <c r="E353" i="6"/>
  <c r="F353" i="6"/>
  <c r="G353" i="6"/>
  <c r="C354" i="6"/>
  <c r="D354" i="6"/>
  <c r="E354" i="6"/>
  <c r="F354" i="6"/>
  <c r="G354" i="6"/>
  <c r="C355" i="6"/>
  <c r="D355" i="6"/>
  <c r="E355" i="6"/>
  <c r="F355" i="6"/>
  <c r="G355" i="6"/>
  <c r="C356" i="6"/>
  <c r="D356" i="6"/>
  <c r="E356" i="6"/>
  <c r="F356" i="6"/>
  <c r="G356" i="6"/>
  <c r="C357" i="6"/>
  <c r="D357" i="6"/>
  <c r="E357" i="6"/>
  <c r="F357" i="6"/>
  <c r="G357" i="6"/>
  <c r="C358" i="6"/>
  <c r="D358" i="6"/>
  <c r="E358" i="6"/>
  <c r="F358" i="6"/>
  <c r="G358" i="6"/>
  <c r="C359" i="6"/>
  <c r="D359" i="6"/>
  <c r="E359" i="6"/>
  <c r="F359" i="6"/>
  <c r="G359" i="6"/>
  <c r="C360" i="6"/>
  <c r="D360" i="6"/>
  <c r="E360" i="6"/>
  <c r="F360" i="6"/>
  <c r="G360" i="6"/>
  <c r="C361" i="6"/>
  <c r="D361" i="6"/>
  <c r="E361" i="6"/>
  <c r="F361" i="6"/>
  <c r="G361" i="6"/>
  <c r="C362" i="6"/>
  <c r="D362" i="6"/>
  <c r="E362" i="6"/>
  <c r="F362" i="6"/>
  <c r="G362" i="6"/>
  <c r="C363" i="6"/>
  <c r="D363" i="6"/>
  <c r="E363" i="6"/>
  <c r="F363" i="6"/>
  <c r="G363" i="6"/>
  <c r="C364" i="6"/>
  <c r="D364" i="6"/>
  <c r="E364" i="6"/>
  <c r="F364" i="6"/>
  <c r="G364" i="6"/>
  <c r="C365" i="6"/>
  <c r="D365" i="6"/>
  <c r="E365" i="6"/>
  <c r="F365" i="6"/>
  <c r="G365" i="6"/>
  <c r="C366" i="6"/>
  <c r="D366" i="6"/>
  <c r="E366" i="6"/>
  <c r="F366" i="6"/>
  <c r="G366" i="6"/>
  <c r="C367" i="6"/>
  <c r="D367" i="6"/>
  <c r="E367" i="6"/>
  <c r="F367" i="6"/>
  <c r="G367" i="6"/>
  <c r="C368" i="6"/>
  <c r="D368" i="6"/>
  <c r="E368" i="6"/>
  <c r="F368" i="6"/>
  <c r="G368" i="6"/>
  <c r="C24" i="6"/>
  <c r="D24" i="6"/>
  <c r="E24" i="6"/>
  <c r="F24" i="6"/>
  <c r="G24" i="6"/>
  <c r="C25" i="6"/>
  <c r="D25" i="6"/>
  <c r="E25" i="6"/>
  <c r="F25" i="6"/>
  <c r="G25" i="6"/>
  <c r="C26" i="6"/>
  <c r="D26" i="6"/>
  <c r="E26" i="6"/>
  <c r="F26" i="6"/>
  <c r="G26" i="6"/>
  <c r="C27" i="6"/>
  <c r="D27" i="6"/>
  <c r="E27" i="6"/>
  <c r="F27" i="6"/>
  <c r="G27" i="6"/>
  <c r="C28" i="6"/>
  <c r="D28" i="6"/>
  <c r="E28" i="6"/>
  <c r="F28" i="6"/>
  <c r="G28" i="6"/>
  <c r="C29" i="6"/>
  <c r="D29" i="6"/>
  <c r="E29" i="6"/>
  <c r="F29" i="6"/>
  <c r="G29" i="6"/>
  <c r="C30" i="6"/>
  <c r="D30" i="6"/>
  <c r="E30" i="6"/>
  <c r="F30" i="6"/>
  <c r="G30" i="6"/>
  <c r="C31" i="6"/>
  <c r="D31" i="6"/>
  <c r="E31" i="6"/>
  <c r="F31" i="6"/>
  <c r="G31" i="6"/>
  <c r="C32" i="6"/>
  <c r="D32" i="6"/>
  <c r="E32" i="6"/>
  <c r="F32" i="6"/>
  <c r="G32" i="6"/>
  <c r="C33" i="6"/>
  <c r="D33" i="6"/>
  <c r="E33" i="6"/>
  <c r="F33" i="6"/>
  <c r="G33" i="6"/>
  <c r="C34" i="6"/>
  <c r="D34" i="6"/>
  <c r="E34" i="6"/>
  <c r="F34" i="6"/>
  <c r="G34" i="6"/>
  <c r="C35" i="6"/>
  <c r="D35" i="6"/>
  <c r="E35" i="6"/>
  <c r="F35" i="6"/>
  <c r="G35" i="6"/>
  <c r="C36" i="6"/>
  <c r="D36" i="6"/>
  <c r="E36" i="6"/>
  <c r="F36" i="6"/>
  <c r="G36" i="6"/>
  <c r="C37" i="6"/>
  <c r="D37" i="6"/>
  <c r="E37" i="6"/>
  <c r="F37" i="6"/>
  <c r="G37" i="6"/>
  <c r="C38" i="6"/>
  <c r="D38" i="6"/>
  <c r="E38" i="6"/>
  <c r="F38" i="6"/>
  <c r="G38" i="6"/>
  <c r="C39" i="6"/>
  <c r="D39" i="6"/>
  <c r="E39" i="6"/>
  <c r="F39" i="6"/>
  <c r="G39" i="6"/>
  <c r="C40" i="6"/>
  <c r="D40" i="6"/>
  <c r="E40" i="6"/>
  <c r="F40" i="6"/>
  <c r="G40" i="6"/>
  <c r="C41" i="6"/>
  <c r="D41" i="6"/>
  <c r="E41" i="6"/>
  <c r="F41" i="6"/>
  <c r="G41" i="6"/>
  <c r="C42" i="6"/>
  <c r="D42" i="6"/>
  <c r="E42" i="6"/>
  <c r="F42" i="6"/>
  <c r="G42" i="6"/>
  <c r="C43" i="6"/>
  <c r="D43" i="6"/>
  <c r="E43" i="6"/>
  <c r="F43" i="6"/>
  <c r="G43" i="6"/>
  <c r="C44" i="6"/>
  <c r="D44" i="6"/>
  <c r="E44" i="6"/>
  <c r="F44" i="6"/>
  <c r="G44" i="6"/>
  <c r="C45" i="6"/>
  <c r="D45" i="6"/>
  <c r="E45" i="6"/>
  <c r="F45" i="6"/>
  <c r="G45" i="6"/>
  <c r="C46" i="6"/>
  <c r="D46" i="6"/>
  <c r="E46" i="6"/>
  <c r="F46" i="6"/>
  <c r="G46" i="6"/>
  <c r="C47" i="6"/>
  <c r="D47" i="6"/>
  <c r="E47" i="6"/>
  <c r="F47" i="6"/>
  <c r="G47" i="6"/>
  <c r="C48" i="6"/>
  <c r="D48" i="6"/>
  <c r="E48" i="6"/>
  <c r="F48" i="6"/>
  <c r="G48" i="6"/>
  <c r="C49" i="6"/>
  <c r="D49" i="6"/>
  <c r="E49" i="6"/>
  <c r="F49" i="6"/>
  <c r="G49" i="6"/>
  <c r="C50" i="6"/>
  <c r="D50" i="6"/>
  <c r="E50" i="6"/>
  <c r="F50" i="6"/>
  <c r="G50" i="6"/>
  <c r="C51" i="6"/>
  <c r="D51" i="6"/>
  <c r="E51" i="6"/>
  <c r="F51" i="6"/>
  <c r="G51" i="6"/>
  <c r="C52" i="6"/>
  <c r="D52" i="6"/>
  <c r="E52" i="6"/>
  <c r="F52" i="6"/>
  <c r="G52" i="6"/>
  <c r="C53" i="6"/>
  <c r="D53" i="6"/>
  <c r="E53" i="6"/>
  <c r="F53" i="6"/>
  <c r="G53" i="6"/>
  <c r="C54" i="6"/>
  <c r="D54" i="6"/>
  <c r="E54" i="6"/>
  <c r="F54" i="6"/>
  <c r="G54" i="6"/>
  <c r="C55" i="6"/>
  <c r="D55" i="6"/>
  <c r="E55" i="6"/>
  <c r="F55" i="6"/>
  <c r="G55" i="6"/>
  <c r="C56" i="6"/>
  <c r="D56" i="6"/>
  <c r="E56" i="6"/>
  <c r="F56" i="6"/>
  <c r="G56" i="6"/>
  <c r="C57" i="6"/>
  <c r="D57" i="6"/>
  <c r="E57" i="6"/>
  <c r="F57" i="6"/>
  <c r="G57" i="6"/>
  <c r="C58" i="6"/>
  <c r="D58" i="6"/>
  <c r="E58" i="6"/>
  <c r="F58" i="6"/>
  <c r="G58" i="6"/>
  <c r="C59" i="6"/>
  <c r="D59" i="6"/>
  <c r="E59" i="6"/>
  <c r="F59" i="6"/>
  <c r="G59" i="6"/>
  <c r="C60" i="6"/>
  <c r="D60" i="6"/>
  <c r="E60" i="6"/>
  <c r="F60" i="6"/>
  <c r="G60" i="6"/>
  <c r="C61" i="6"/>
  <c r="D61" i="6"/>
  <c r="E61" i="6"/>
  <c r="F61" i="6"/>
  <c r="G61" i="6"/>
  <c r="C62" i="6"/>
  <c r="D62" i="6"/>
  <c r="E62" i="6"/>
  <c r="F62" i="6"/>
  <c r="G62" i="6"/>
  <c r="C63" i="6"/>
  <c r="D63" i="6"/>
  <c r="E63" i="6"/>
  <c r="F63" i="6"/>
  <c r="G63" i="6"/>
  <c r="C64" i="6"/>
  <c r="D64" i="6"/>
  <c r="E64" i="6"/>
  <c r="F64" i="6"/>
  <c r="G64" i="6"/>
  <c r="C65" i="6"/>
  <c r="D65" i="6"/>
  <c r="E65" i="6"/>
  <c r="F65" i="6"/>
  <c r="G65" i="6"/>
  <c r="C66" i="6"/>
  <c r="D66" i="6"/>
  <c r="E66" i="6"/>
  <c r="F66" i="6"/>
  <c r="G66" i="6"/>
  <c r="C67" i="6"/>
  <c r="D67" i="6"/>
  <c r="E67" i="6"/>
  <c r="F67" i="6"/>
  <c r="G67" i="6"/>
  <c r="C68" i="6"/>
  <c r="D68" i="6"/>
  <c r="E68" i="6"/>
  <c r="F68" i="6"/>
  <c r="G68" i="6"/>
  <c r="C69" i="6"/>
  <c r="D69" i="6"/>
  <c r="E69" i="6"/>
  <c r="F69" i="6"/>
  <c r="G69" i="6"/>
  <c r="C70" i="6"/>
  <c r="D70" i="6"/>
  <c r="E70" i="6"/>
  <c r="F70" i="6"/>
  <c r="G70" i="6"/>
  <c r="C71" i="6"/>
  <c r="D71" i="6"/>
  <c r="E71" i="6"/>
  <c r="F71" i="6"/>
  <c r="G71" i="6"/>
  <c r="C72" i="6"/>
  <c r="D72" i="6"/>
  <c r="E72" i="6"/>
  <c r="F72" i="6"/>
  <c r="G72" i="6"/>
  <c r="C73" i="6"/>
  <c r="D73" i="6"/>
  <c r="E73" i="6"/>
  <c r="F73" i="6"/>
  <c r="G73" i="6"/>
  <c r="C74" i="6"/>
  <c r="D74" i="6"/>
  <c r="E74" i="6"/>
  <c r="F74" i="6"/>
  <c r="G74" i="6"/>
  <c r="C75" i="6"/>
  <c r="D75" i="6"/>
  <c r="E75" i="6"/>
  <c r="F75" i="6"/>
  <c r="G75" i="6"/>
  <c r="C76" i="6"/>
  <c r="D76" i="6"/>
  <c r="E76" i="6"/>
  <c r="F76" i="6"/>
  <c r="G76" i="6"/>
  <c r="C77" i="6"/>
  <c r="D77" i="6"/>
  <c r="E77" i="6"/>
  <c r="F77" i="6"/>
  <c r="G77" i="6"/>
  <c r="C78" i="6"/>
  <c r="D78" i="6"/>
  <c r="E78" i="6"/>
  <c r="F78" i="6"/>
  <c r="G78" i="6"/>
  <c r="C79" i="6"/>
  <c r="D79" i="6"/>
  <c r="E79" i="6"/>
  <c r="F79" i="6"/>
  <c r="G79" i="6"/>
  <c r="C80" i="6"/>
  <c r="D80" i="6"/>
  <c r="E80" i="6"/>
  <c r="F80" i="6"/>
  <c r="G80" i="6"/>
  <c r="C81" i="6"/>
  <c r="D81" i="6"/>
  <c r="E81" i="6"/>
  <c r="F81" i="6"/>
  <c r="G81" i="6"/>
  <c r="C82" i="6"/>
  <c r="D82" i="6"/>
  <c r="E82" i="6"/>
  <c r="F82" i="6"/>
  <c r="G82" i="6"/>
  <c r="C83" i="6"/>
  <c r="D83" i="6"/>
  <c r="E83" i="6"/>
  <c r="F83" i="6"/>
  <c r="G83" i="6"/>
  <c r="C84" i="6"/>
  <c r="D84" i="6"/>
  <c r="E84" i="6"/>
  <c r="F84" i="6"/>
  <c r="G84" i="6"/>
  <c r="C85" i="6"/>
  <c r="D85" i="6"/>
  <c r="E85" i="6"/>
  <c r="F85" i="6"/>
  <c r="G85" i="6"/>
  <c r="C86" i="6"/>
  <c r="D86" i="6"/>
  <c r="E86" i="6"/>
  <c r="F86" i="6"/>
  <c r="G86" i="6"/>
  <c r="C87" i="6"/>
  <c r="D87" i="6"/>
  <c r="E87" i="6"/>
  <c r="F87" i="6"/>
  <c r="G87" i="6"/>
  <c r="C88" i="6"/>
  <c r="D88" i="6"/>
  <c r="E88" i="6"/>
  <c r="F88" i="6"/>
  <c r="G88" i="6"/>
  <c r="C89" i="6"/>
  <c r="D89" i="6"/>
  <c r="E89" i="6"/>
  <c r="F89" i="6"/>
  <c r="G89" i="6"/>
  <c r="C90" i="6"/>
  <c r="D90" i="6"/>
  <c r="E90" i="6"/>
  <c r="F90" i="6"/>
  <c r="G90" i="6"/>
  <c r="C91" i="6"/>
  <c r="D91" i="6"/>
  <c r="E91" i="6"/>
  <c r="F91" i="6"/>
  <c r="G91" i="6"/>
  <c r="C92" i="6"/>
  <c r="D92" i="6"/>
  <c r="E92" i="6"/>
  <c r="F92" i="6"/>
  <c r="G92" i="6"/>
  <c r="C93" i="6"/>
  <c r="D93" i="6"/>
  <c r="E93" i="6"/>
  <c r="F93" i="6"/>
  <c r="G93" i="6"/>
  <c r="C94" i="6"/>
  <c r="D94" i="6"/>
  <c r="E94" i="6"/>
  <c r="F94" i="6"/>
  <c r="G94" i="6"/>
  <c r="C95" i="6"/>
  <c r="D95" i="6"/>
  <c r="E95" i="6"/>
  <c r="F95" i="6"/>
  <c r="G95" i="6"/>
  <c r="C96" i="6"/>
  <c r="D96" i="6"/>
  <c r="E96" i="6"/>
  <c r="F96" i="6"/>
  <c r="G96" i="6"/>
  <c r="C97" i="6"/>
  <c r="D97" i="6"/>
  <c r="E97" i="6"/>
  <c r="F97" i="6"/>
  <c r="G97" i="6"/>
  <c r="C98" i="6"/>
  <c r="D98" i="6"/>
  <c r="E98" i="6"/>
  <c r="F98" i="6"/>
  <c r="G98" i="6"/>
  <c r="C99" i="6"/>
  <c r="D99" i="6"/>
  <c r="E99" i="6"/>
  <c r="F99" i="6"/>
  <c r="G99" i="6"/>
  <c r="C100" i="6"/>
  <c r="D100" i="6"/>
  <c r="E100" i="6"/>
  <c r="F100" i="6"/>
  <c r="G100" i="6"/>
  <c r="C101" i="6"/>
  <c r="D101" i="6"/>
  <c r="E101" i="6"/>
  <c r="F101" i="6"/>
  <c r="G101" i="6"/>
  <c r="C102" i="6"/>
  <c r="D102" i="6"/>
  <c r="E102" i="6"/>
  <c r="F102" i="6"/>
  <c r="G102" i="6"/>
  <c r="C103" i="6"/>
  <c r="D103" i="6"/>
  <c r="E103" i="6"/>
  <c r="F103" i="6"/>
  <c r="G103" i="6"/>
  <c r="C104" i="6"/>
  <c r="D104" i="6"/>
  <c r="E104" i="6"/>
  <c r="F104" i="6"/>
  <c r="G104" i="6"/>
  <c r="C105" i="6"/>
  <c r="D105" i="6"/>
  <c r="E105" i="6"/>
  <c r="F105" i="6"/>
  <c r="G105" i="6"/>
  <c r="C106" i="6"/>
  <c r="D106" i="6"/>
  <c r="E106" i="6"/>
  <c r="F106" i="6"/>
  <c r="G106" i="6"/>
  <c r="C107" i="6"/>
  <c r="D107" i="6"/>
  <c r="E107" i="6"/>
  <c r="F107" i="6"/>
  <c r="G107" i="6"/>
  <c r="C108" i="6"/>
  <c r="D108" i="6"/>
  <c r="E108" i="6"/>
  <c r="F108" i="6"/>
  <c r="G108" i="6"/>
  <c r="C109" i="6"/>
  <c r="D109" i="6"/>
  <c r="E109" i="6"/>
  <c r="F109" i="6"/>
  <c r="G109" i="6"/>
  <c r="C110" i="6"/>
  <c r="D110" i="6"/>
  <c r="E110" i="6"/>
  <c r="F110" i="6"/>
  <c r="G110" i="6"/>
  <c r="C111" i="6"/>
  <c r="D111" i="6"/>
  <c r="E111" i="6"/>
  <c r="F111" i="6"/>
  <c r="G111" i="6"/>
  <c r="C112" i="6"/>
  <c r="D112" i="6"/>
  <c r="E112" i="6"/>
  <c r="F112" i="6"/>
  <c r="G112" i="6"/>
  <c r="C113" i="6"/>
  <c r="D113" i="6"/>
  <c r="E113" i="6"/>
  <c r="F113" i="6"/>
  <c r="G113" i="6"/>
  <c r="C114" i="6"/>
  <c r="D114" i="6"/>
  <c r="E114" i="6"/>
  <c r="F114" i="6"/>
  <c r="G114" i="6"/>
  <c r="C115" i="6"/>
  <c r="D115" i="6"/>
  <c r="E115" i="6"/>
  <c r="F115" i="6"/>
  <c r="G115" i="6"/>
  <c r="C116" i="6"/>
  <c r="D116" i="6"/>
  <c r="E116" i="6"/>
  <c r="F116" i="6"/>
  <c r="G116" i="6"/>
  <c r="C117" i="6"/>
  <c r="D117" i="6"/>
  <c r="E117" i="6"/>
  <c r="F117" i="6"/>
  <c r="G117" i="6"/>
  <c r="C118" i="6"/>
  <c r="D118" i="6"/>
  <c r="E118" i="6"/>
  <c r="F118" i="6"/>
  <c r="G118" i="6"/>
  <c r="C119" i="6"/>
  <c r="D119" i="6"/>
  <c r="E119" i="6"/>
  <c r="F119" i="6"/>
  <c r="G119" i="6"/>
  <c r="C120" i="6"/>
  <c r="D120" i="6"/>
  <c r="E120" i="6"/>
  <c r="F120" i="6"/>
  <c r="G120" i="6"/>
  <c r="C121" i="6"/>
  <c r="D121" i="6"/>
  <c r="E121" i="6"/>
  <c r="F121" i="6"/>
  <c r="G121" i="6"/>
  <c r="C122" i="6"/>
  <c r="D122" i="6"/>
  <c r="E122" i="6"/>
  <c r="F122" i="6"/>
  <c r="G122" i="6"/>
  <c r="C123" i="6"/>
  <c r="D123" i="6"/>
  <c r="E123" i="6"/>
  <c r="F123" i="6"/>
  <c r="G123" i="6"/>
  <c r="C124" i="6"/>
  <c r="D124" i="6"/>
  <c r="E124" i="6"/>
  <c r="F124" i="6"/>
  <c r="G124" i="6"/>
  <c r="C125" i="6"/>
  <c r="D125" i="6"/>
  <c r="E125" i="6"/>
  <c r="F125" i="6"/>
  <c r="G125" i="6"/>
  <c r="C126" i="6"/>
  <c r="D126" i="6"/>
  <c r="E126" i="6"/>
  <c r="F126" i="6"/>
  <c r="G126" i="6"/>
  <c r="C127" i="6"/>
  <c r="D127" i="6"/>
  <c r="E127" i="6"/>
  <c r="F127" i="6"/>
  <c r="G127" i="6"/>
  <c r="C128" i="6"/>
  <c r="D128" i="6"/>
  <c r="E128" i="6"/>
  <c r="F128" i="6"/>
  <c r="G128" i="6"/>
  <c r="C129" i="6"/>
  <c r="D129" i="6"/>
  <c r="E129" i="6"/>
  <c r="F129" i="6"/>
  <c r="G129" i="6"/>
  <c r="C130" i="6"/>
  <c r="D130" i="6"/>
  <c r="E130" i="6"/>
  <c r="F130" i="6"/>
  <c r="G130" i="6"/>
  <c r="C131" i="6"/>
  <c r="D131" i="6"/>
  <c r="E131" i="6"/>
  <c r="F131" i="6"/>
  <c r="G131" i="6"/>
  <c r="C132" i="6"/>
  <c r="D132" i="6"/>
  <c r="E132" i="6"/>
  <c r="F132" i="6"/>
  <c r="G132" i="6"/>
  <c r="C133" i="6"/>
  <c r="D133" i="6"/>
  <c r="E133" i="6"/>
  <c r="F133" i="6"/>
  <c r="G133" i="6"/>
  <c r="C134" i="6"/>
  <c r="D134" i="6"/>
  <c r="E134" i="6"/>
  <c r="F134" i="6"/>
  <c r="G134" i="6"/>
  <c r="C135" i="6"/>
  <c r="D135" i="6"/>
  <c r="E135" i="6"/>
  <c r="F135" i="6"/>
  <c r="G135" i="6"/>
  <c r="C136" i="6"/>
  <c r="D136" i="6"/>
  <c r="E136" i="6"/>
  <c r="F136" i="6"/>
  <c r="G136" i="6"/>
  <c r="C137" i="6"/>
  <c r="D137" i="6"/>
  <c r="E137" i="6"/>
  <c r="F137" i="6"/>
  <c r="G137" i="6"/>
  <c r="C138" i="6"/>
  <c r="D138" i="6"/>
  <c r="E138" i="6"/>
  <c r="F138" i="6"/>
  <c r="G138" i="6"/>
  <c r="C139" i="6"/>
  <c r="D139" i="6"/>
  <c r="E139" i="6"/>
  <c r="F139" i="6"/>
  <c r="G139" i="6"/>
  <c r="C140" i="6"/>
  <c r="D140" i="6"/>
  <c r="E140" i="6"/>
  <c r="F140" i="6"/>
  <c r="G140" i="6"/>
  <c r="C141" i="6"/>
  <c r="D141" i="6"/>
  <c r="E141" i="6"/>
  <c r="F141" i="6"/>
  <c r="G141" i="6"/>
  <c r="C142" i="6"/>
  <c r="D142" i="6"/>
  <c r="E142" i="6"/>
  <c r="F142" i="6"/>
  <c r="G142" i="6"/>
  <c r="C143" i="6"/>
  <c r="D143" i="6"/>
  <c r="E143" i="6"/>
  <c r="F143" i="6"/>
  <c r="G143" i="6"/>
  <c r="C144" i="6"/>
  <c r="D144" i="6"/>
  <c r="E144" i="6"/>
  <c r="F144" i="6"/>
  <c r="G144" i="6"/>
  <c r="C145" i="6"/>
  <c r="D145" i="6"/>
  <c r="E145" i="6"/>
  <c r="F145" i="6"/>
  <c r="G145" i="6"/>
  <c r="C146" i="6"/>
  <c r="D146" i="6"/>
  <c r="E146" i="6"/>
  <c r="F146" i="6"/>
  <c r="G146" i="6"/>
  <c r="C147" i="6"/>
  <c r="D147" i="6"/>
  <c r="E147" i="6"/>
  <c r="F147" i="6"/>
  <c r="G147" i="6"/>
  <c r="C148" i="6"/>
  <c r="D148" i="6"/>
  <c r="E148" i="6"/>
  <c r="F148" i="6"/>
  <c r="G148" i="6"/>
  <c r="C149" i="6"/>
  <c r="D149" i="6"/>
  <c r="E149" i="6"/>
  <c r="F149" i="6"/>
  <c r="G149" i="6"/>
  <c r="C150" i="6"/>
  <c r="D150" i="6"/>
  <c r="E150" i="6"/>
  <c r="F150" i="6"/>
  <c r="G150" i="6"/>
  <c r="C151" i="6"/>
  <c r="D151" i="6"/>
  <c r="E151" i="6"/>
  <c r="F151" i="6"/>
  <c r="G151" i="6"/>
  <c r="C152" i="6"/>
  <c r="D152" i="6"/>
  <c r="E152" i="6"/>
  <c r="F152" i="6"/>
  <c r="G152" i="6"/>
  <c r="C153" i="6"/>
  <c r="D153" i="6"/>
  <c r="E153" i="6"/>
  <c r="F153" i="6"/>
  <c r="G153" i="6"/>
  <c r="C154" i="6"/>
  <c r="D154" i="6"/>
  <c r="E154" i="6"/>
  <c r="F154" i="6"/>
  <c r="G154" i="6"/>
  <c r="C155" i="6"/>
  <c r="D155" i="6"/>
  <c r="E155" i="6"/>
  <c r="F155" i="6"/>
  <c r="G155" i="6"/>
  <c r="C156" i="6"/>
  <c r="D156" i="6"/>
  <c r="E156" i="6"/>
  <c r="F156" i="6"/>
  <c r="G156" i="6"/>
  <c r="C157" i="6"/>
  <c r="D157" i="6"/>
  <c r="E157" i="6"/>
  <c r="F157" i="6"/>
  <c r="G157" i="6"/>
  <c r="C158" i="6"/>
  <c r="D158" i="6"/>
  <c r="E158" i="6"/>
  <c r="F158" i="6"/>
  <c r="G158" i="6"/>
  <c r="C159" i="6"/>
  <c r="D159" i="6"/>
  <c r="E159" i="6"/>
  <c r="F159" i="6"/>
  <c r="G159" i="6"/>
  <c r="C160" i="6"/>
  <c r="D160" i="6"/>
  <c r="E160" i="6"/>
  <c r="F160" i="6"/>
  <c r="G160" i="6"/>
  <c r="C161" i="6"/>
  <c r="D161" i="6"/>
  <c r="E161" i="6"/>
  <c r="F161" i="6"/>
  <c r="G161" i="6"/>
  <c r="C162" i="6"/>
  <c r="D162" i="6"/>
  <c r="E162" i="6"/>
  <c r="F162" i="6"/>
  <c r="G162" i="6"/>
  <c r="C163" i="6"/>
  <c r="D163" i="6"/>
  <c r="E163" i="6"/>
  <c r="F163" i="6"/>
  <c r="G163" i="6"/>
  <c r="C164" i="6"/>
  <c r="D164" i="6"/>
  <c r="E164" i="6"/>
  <c r="F164" i="6"/>
  <c r="G164" i="6"/>
  <c r="C165" i="6"/>
  <c r="D165" i="6"/>
  <c r="E165" i="6"/>
  <c r="F165" i="6"/>
  <c r="G165" i="6"/>
  <c r="C166" i="6"/>
  <c r="D166" i="6"/>
  <c r="E166" i="6"/>
  <c r="F166" i="6"/>
  <c r="G166" i="6"/>
  <c r="C167" i="6"/>
  <c r="D167" i="6"/>
  <c r="E167" i="6"/>
  <c r="F167" i="6"/>
  <c r="G167" i="6"/>
  <c r="C168" i="6"/>
  <c r="D168" i="6"/>
  <c r="E168" i="6"/>
  <c r="F168" i="6"/>
  <c r="G168" i="6"/>
  <c r="C169" i="6"/>
  <c r="D169" i="6"/>
  <c r="E169" i="6"/>
  <c r="F169" i="6"/>
  <c r="G169" i="6"/>
  <c r="C170" i="6"/>
  <c r="D170" i="6"/>
  <c r="E170" i="6"/>
  <c r="F170" i="6"/>
  <c r="G170" i="6"/>
  <c r="C171" i="6"/>
  <c r="D171" i="6"/>
  <c r="E171" i="6"/>
  <c r="F171" i="6"/>
  <c r="G171" i="6"/>
  <c r="C172" i="6"/>
  <c r="D172" i="6"/>
  <c r="E172" i="6"/>
  <c r="F172" i="6"/>
  <c r="G172" i="6"/>
  <c r="C173" i="6"/>
  <c r="D173" i="6"/>
  <c r="E173" i="6"/>
  <c r="F173" i="6"/>
  <c r="G173" i="6"/>
  <c r="C174" i="6"/>
  <c r="D174" i="6"/>
  <c r="E174" i="6"/>
  <c r="F174" i="6"/>
  <c r="G174" i="6"/>
  <c r="C175" i="6"/>
  <c r="D175" i="6"/>
  <c r="E175" i="6"/>
  <c r="F175" i="6"/>
  <c r="G175" i="6"/>
  <c r="C176" i="6"/>
  <c r="D176" i="6"/>
  <c r="E176" i="6"/>
  <c r="F176" i="6"/>
  <c r="G176" i="6"/>
  <c r="C177" i="6"/>
  <c r="D177" i="6"/>
  <c r="E177" i="6"/>
  <c r="F177" i="6"/>
  <c r="G177" i="6"/>
  <c r="C178" i="6"/>
  <c r="D178" i="6"/>
  <c r="E178" i="6"/>
  <c r="F178" i="6"/>
  <c r="G178" i="6"/>
  <c r="C179" i="6"/>
  <c r="D179" i="6"/>
  <c r="E179" i="6"/>
  <c r="F179" i="6"/>
  <c r="G179" i="6"/>
  <c r="C180" i="6"/>
  <c r="D180" i="6"/>
  <c r="E180" i="6"/>
  <c r="F180" i="6"/>
  <c r="G180" i="6"/>
  <c r="C181" i="6"/>
  <c r="D181" i="6"/>
  <c r="E181" i="6"/>
  <c r="F181" i="6"/>
  <c r="G181" i="6"/>
  <c r="C182" i="6"/>
  <c r="D182" i="6"/>
  <c r="E182" i="6"/>
  <c r="F182" i="6"/>
  <c r="G182" i="6"/>
  <c r="C183" i="6"/>
  <c r="D183" i="6"/>
  <c r="E183" i="6"/>
  <c r="F183" i="6"/>
  <c r="G183" i="6"/>
  <c r="C184" i="6"/>
  <c r="D184" i="6"/>
  <c r="E184" i="6"/>
  <c r="F184" i="6"/>
  <c r="G184" i="6"/>
  <c r="C185" i="6"/>
  <c r="D185" i="6"/>
  <c r="E185" i="6"/>
  <c r="F185" i="6"/>
  <c r="G185" i="6"/>
  <c r="C186" i="6"/>
  <c r="D186" i="6"/>
  <c r="E186" i="6"/>
  <c r="F186" i="6"/>
  <c r="G186" i="6"/>
  <c r="C187" i="6"/>
  <c r="D187" i="6"/>
  <c r="E187" i="6"/>
  <c r="F187" i="6"/>
  <c r="G187" i="6"/>
  <c r="C188" i="6"/>
  <c r="D188" i="6"/>
  <c r="E188" i="6"/>
  <c r="F188" i="6"/>
  <c r="G188" i="6"/>
  <c r="C189" i="6"/>
  <c r="D189" i="6"/>
  <c r="E189" i="6"/>
  <c r="F189" i="6"/>
  <c r="G189" i="6"/>
  <c r="C190" i="6"/>
  <c r="D190" i="6"/>
  <c r="E190" i="6"/>
  <c r="F190" i="6"/>
  <c r="G190" i="6"/>
  <c r="C191" i="6"/>
  <c r="D191" i="6"/>
  <c r="E191" i="6"/>
  <c r="F191" i="6"/>
  <c r="G191" i="6"/>
  <c r="C192" i="6"/>
  <c r="D192" i="6"/>
  <c r="E192" i="6"/>
  <c r="F192" i="6"/>
  <c r="G192" i="6"/>
  <c r="C193" i="6"/>
  <c r="D193" i="6"/>
  <c r="E193" i="6"/>
  <c r="F193" i="6"/>
  <c r="G193" i="6"/>
  <c r="C194" i="6"/>
  <c r="D194" i="6"/>
  <c r="E194" i="6"/>
  <c r="F194" i="6"/>
  <c r="G194" i="6"/>
  <c r="C195" i="6"/>
  <c r="D195" i="6"/>
  <c r="E195" i="6"/>
  <c r="F195" i="6"/>
  <c r="G195" i="6"/>
  <c r="C196" i="6"/>
  <c r="D196" i="6"/>
  <c r="E196" i="6"/>
  <c r="F196" i="6"/>
  <c r="G196" i="6"/>
  <c r="C197" i="6"/>
  <c r="D197" i="6"/>
  <c r="E197" i="6"/>
  <c r="F197" i="6"/>
  <c r="G197" i="6"/>
  <c r="C198" i="6"/>
  <c r="D198" i="6"/>
  <c r="E198" i="6"/>
  <c r="F198" i="6"/>
  <c r="G198" i="6"/>
  <c r="C199" i="6"/>
  <c r="D199" i="6"/>
  <c r="E199" i="6"/>
  <c r="F199" i="6"/>
  <c r="G199" i="6"/>
  <c r="C200" i="6"/>
  <c r="D200" i="6"/>
  <c r="E200" i="6"/>
  <c r="F200" i="6"/>
  <c r="G200" i="6"/>
  <c r="C201" i="6"/>
  <c r="D201" i="6"/>
  <c r="E201" i="6"/>
  <c r="F201" i="6"/>
  <c r="G201" i="6"/>
  <c r="C202" i="6"/>
  <c r="D202" i="6"/>
  <c r="E202" i="6"/>
  <c r="F202" i="6"/>
  <c r="G202" i="6"/>
  <c r="C203" i="6"/>
  <c r="D203" i="6"/>
  <c r="E203" i="6"/>
  <c r="F203" i="6"/>
  <c r="G203" i="6"/>
  <c r="C204" i="6"/>
  <c r="D204" i="6"/>
  <c r="E204" i="6"/>
  <c r="F204" i="6"/>
  <c r="G204" i="6"/>
  <c r="C205" i="6"/>
  <c r="D205" i="6"/>
  <c r="E205" i="6"/>
  <c r="F205" i="6"/>
  <c r="G205" i="6"/>
  <c r="C206" i="6"/>
  <c r="D206" i="6"/>
  <c r="E206" i="6"/>
  <c r="F206" i="6"/>
  <c r="G206" i="6"/>
  <c r="C207" i="6"/>
  <c r="D207" i="6"/>
  <c r="E207" i="6"/>
  <c r="F207" i="6"/>
  <c r="G207" i="6"/>
  <c r="C208" i="6"/>
  <c r="D208" i="6"/>
  <c r="E208" i="6"/>
  <c r="F208" i="6"/>
  <c r="G208" i="6"/>
  <c r="C209" i="6"/>
  <c r="D209" i="6"/>
  <c r="E209" i="6"/>
  <c r="F209" i="6"/>
  <c r="G209" i="6"/>
  <c r="C210" i="6"/>
  <c r="D210" i="6"/>
  <c r="E210" i="6"/>
  <c r="F210" i="6"/>
  <c r="G210" i="6"/>
  <c r="C211" i="6"/>
  <c r="D211" i="6"/>
  <c r="E211" i="6"/>
  <c r="F211" i="6"/>
  <c r="G211" i="6"/>
  <c r="C212" i="6"/>
  <c r="D212" i="6"/>
  <c r="E212" i="6"/>
  <c r="F212" i="6"/>
  <c r="G212" i="6"/>
  <c r="C213" i="6"/>
  <c r="D213" i="6"/>
  <c r="E213" i="6"/>
  <c r="F213" i="6"/>
  <c r="G213" i="6"/>
  <c r="C214" i="6"/>
  <c r="D214" i="6"/>
  <c r="E214" i="6"/>
  <c r="F214" i="6"/>
  <c r="G214" i="6"/>
  <c r="C215" i="6"/>
  <c r="D215" i="6"/>
  <c r="E215" i="6"/>
  <c r="F215" i="6"/>
  <c r="G215" i="6"/>
  <c r="C216" i="6"/>
  <c r="D216" i="6"/>
  <c r="E216" i="6"/>
  <c r="F216" i="6"/>
  <c r="G216" i="6"/>
  <c r="C217" i="6"/>
  <c r="D217" i="6"/>
  <c r="E217" i="6"/>
  <c r="F217" i="6"/>
  <c r="G217" i="6"/>
  <c r="C218" i="6"/>
  <c r="D218" i="6"/>
  <c r="E218" i="6"/>
  <c r="F218" i="6"/>
  <c r="G218" i="6"/>
  <c r="C219" i="6"/>
  <c r="D219" i="6"/>
  <c r="E219" i="6"/>
  <c r="F219" i="6"/>
  <c r="G219" i="6"/>
  <c r="C220" i="6"/>
  <c r="D220" i="6"/>
  <c r="E220" i="6"/>
  <c r="F220" i="6"/>
  <c r="G220" i="6"/>
  <c r="C221" i="6"/>
  <c r="D221" i="6"/>
  <c r="E221" i="6"/>
  <c r="F221" i="6"/>
  <c r="G221" i="6"/>
  <c r="C222" i="6"/>
  <c r="D222" i="6"/>
  <c r="E222" i="6"/>
  <c r="F222" i="6"/>
  <c r="G222" i="6"/>
  <c r="C223" i="6"/>
  <c r="D223" i="6"/>
  <c r="E223" i="6"/>
  <c r="F223" i="6"/>
  <c r="G223" i="6"/>
  <c r="C224" i="6"/>
  <c r="D224" i="6"/>
  <c r="E224" i="6"/>
  <c r="F224" i="6"/>
  <c r="G224" i="6"/>
  <c r="C225" i="6"/>
  <c r="D225" i="6"/>
  <c r="E225" i="6"/>
  <c r="F225" i="6"/>
  <c r="G225" i="6"/>
  <c r="C226" i="6"/>
  <c r="D226" i="6"/>
  <c r="E226" i="6"/>
  <c r="F226" i="6"/>
  <c r="G226" i="6"/>
  <c r="C227" i="6"/>
  <c r="D227" i="6"/>
  <c r="E227" i="6"/>
  <c r="F227" i="6"/>
  <c r="G227" i="6"/>
  <c r="C228" i="6"/>
  <c r="D228" i="6"/>
  <c r="E228" i="6"/>
  <c r="F228" i="6"/>
  <c r="G228" i="6"/>
  <c r="C229" i="6"/>
  <c r="D229" i="6"/>
  <c r="E229" i="6"/>
  <c r="F229" i="6"/>
  <c r="G229" i="6"/>
  <c r="C230" i="6"/>
  <c r="D230" i="6"/>
  <c r="E230" i="6"/>
  <c r="F230" i="6"/>
  <c r="G230" i="6"/>
  <c r="C231" i="6"/>
  <c r="D231" i="6"/>
  <c r="E231" i="6"/>
  <c r="F231" i="6"/>
  <c r="G231" i="6"/>
  <c r="C232" i="6"/>
  <c r="D232" i="6"/>
  <c r="E232" i="6"/>
  <c r="F232" i="6"/>
  <c r="G232" i="6"/>
  <c r="C233" i="6"/>
  <c r="D233" i="6"/>
  <c r="E233" i="6"/>
  <c r="F233" i="6"/>
  <c r="G233" i="6"/>
  <c r="C234" i="6"/>
  <c r="D234" i="6"/>
  <c r="E234" i="6"/>
  <c r="F234" i="6"/>
  <c r="G234" i="6"/>
  <c r="C235" i="6"/>
  <c r="D235" i="6"/>
  <c r="E235" i="6"/>
  <c r="F235" i="6"/>
  <c r="G235" i="6"/>
  <c r="C236" i="6"/>
  <c r="D236" i="6"/>
  <c r="E236" i="6"/>
  <c r="F236" i="6"/>
  <c r="G236" i="6"/>
  <c r="C237" i="6"/>
  <c r="D237" i="6"/>
  <c r="E237" i="6"/>
  <c r="F237" i="6"/>
  <c r="G237" i="6"/>
  <c r="C238" i="6"/>
  <c r="D238" i="6"/>
  <c r="E238" i="6"/>
  <c r="F238" i="6"/>
  <c r="G238" i="6"/>
  <c r="C239" i="6"/>
  <c r="D239" i="6"/>
  <c r="E239" i="6"/>
  <c r="F239" i="6"/>
  <c r="G239" i="6"/>
  <c r="C240" i="6"/>
  <c r="D240" i="6"/>
  <c r="E240" i="6"/>
  <c r="F240" i="6"/>
  <c r="G240" i="6"/>
  <c r="C241" i="6"/>
  <c r="D241" i="6"/>
  <c r="E241" i="6"/>
  <c r="F241" i="6"/>
  <c r="G241" i="6"/>
  <c r="C242" i="6"/>
  <c r="D242" i="6"/>
  <c r="E242" i="6"/>
  <c r="F242" i="6"/>
  <c r="G242" i="6"/>
  <c r="C243" i="6"/>
  <c r="D243" i="6"/>
  <c r="E243" i="6"/>
  <c r="F243" i="6"/>
  <c r="G243" i="6"/>
  <c r="C244" i="6"/>
  <c r="D244" i="6"/>
  <c r="E244" i="6"/>
  <c r="F244" i="6"/>
  <c r="G244" i="6"/>
  <c r="C245" i="6"/>
  <c r="D245" i="6"/>
  <c r="E245" i="6"/>
  <c r="F245" i="6"/>
  <c r="G245" i="6"/>
  <c r="C246" i="6"/>
  <c r="D246" i="6"/>
  <c r="E246" i="6"/>
  <c r="F246" i="6"/>
  <c r="G246" i="6"/>
  <c r="C247" i="6"/>
  <c r="D247" i="6"/>
  <c r="E247" i="6"/>
  <c r="F247" i="6"/>
  <c r="G247" i="6"/>
  <c r="C248" i="6"/>
  <c r="D248" i="6"/>
  <c r="E248" i="6"/>
  <c r="F248" i="6"/>
  <c r="G248" i="6"/>
  <c r="C249" i="6"/>
  <c r="D249" i="6"/>
  <c r="E249" i="6"/>
  <c r="F249" i="6"/>
  <c r="G249" i="6"/>
  <c r="C250" i="6"/>
  <c r="D250" i="6"/>
  <c r="E250" i="6"/>
  <c r="F250" i="6"/>
  <c r="G250" i="6"/>
  <c r="C251" i="6"/>
  <c r="D251" i="6"/>
  <c r="E251" i="6"/>
  <c r="F251" i="6"/>
  <c r="G251" i="6"/>
  <c r="C252" i="6"/>
  <c r="D252" i="6"/>
  <c r="E252" i="6"/>
  <c r="F252" i="6"/>
  <c r="G252" i="6"/>
  <c r="C253" i="6"/>
  <c r="D253" i="6"/>
  <c r="E253" i="6"/>
  <c r="F253" i="6"/>
  <c r="G253" i="6"/>
  <c r="C254" i="6"/>
  <c r="D254" i="6"/>
  <c r="E254" i="6"/>
  <c r="F254" i="6"/>
  <c r="G254" i="6"/>
  <c r="C255" i="6"/>
  <c r="D255" i="6"/>
  <c r="E255" i="6"/>
  <c r="F255" i="6"/>
  <c r="G255" i="6"/>
  <c r="C256" i="6"/>
  <c r="D256" i="6"/>
  <c r="E256" i="6"/>
  <c r="F256" i="6"/>
  <c r="G256" i="6"/>
  <c r="C257" i="6"/>
  <c r="D257" i="6"/>
  <c r="E257" i="6"/>
  <c r="F257" i="6"/>
  <c r="G257" i="6"/>
  <c r="C258" i="6"/>
  <c r="D258" i="6"/>
  <c r="E258" i="6"/>
  <c r="F258" i="6"/>
  <c r="G258" i="6"/>
  <c r="C259" i="6"/>
  <c r="D259" i="6"/>
  <c r="E259" i="6"/>
  <c r="F259" i="6"/>
  <c r="G259" i="6"/>
  <c r="C260" i="6"/>
  <c r="D260" i="6"/>
  <c r="E260" i="6"/>
  <c r="F260" i="6"/>
  <c r="G260" i="6"/>
  <c r="C261" i="6"/>
  <c r="D261" i="6"/>
  <c r="E261" i="6"/>
  <c r="F261" i="6"/>
  <c r="G261" i="6"/>
  <c r="C262" i="6"/>
  <c r="D262" i="6"/>
  <c r="E262" i="6"/>
  <c r="F262" i="6"/>
  <c r="G262" i="6"/>
  <c r="C263" i="6"/>
  <c r="D263" i="6"/>
  <c r="E263" i="6"/>
  <c r="F263" i="6"/>
  <c r="G263" i="6"/>
  <c r="C264" i="6"/>
  <c r="D264" i="6"/>
  <c r="E264" i="6"/>
  <c r="F264" i="6"/>
  <c r="G264" i="6"/>
  <c r="C265" i="6"/>
  <c r="D265" i="6"/>
  <c r="E265" i="6"/>
  <c r="F265" i="6"/>
  <c r="G265" i="6"/>
  <c r="C266" i="6"/>
  <c r="D266" i="6"/>
  <c r="E266" i="6"/>
  <c r="F266" i="6"/>
  <c r="G266" i="6"/>
  <c r="C267" i="6"/>
  <c r="D267" i="6"/>
  <c r="E267" i="6"/>
  <c r="F267" i="6"/>
  <c r="G267" i="6"/>
  <c r="C268" i="6"/>
  <c r="D268" i="6"/>
  <c r="E268" i="6"/>
  <c r="F268" i="6"/>
  <c r="G268" i="6"/>
  <c r="C269" i="6"/>
  <c r="D269" i="6"/>
  <c r="E269" i="6"/>
  <c r="F269" i="6"/>
  <c r="G269" i="6"/>
  <c r="C270" i="6"/>
  <c r="D270" i="6"/>
  <c r="E270" i="6"/>
  <c r="F270" i="6"/>
  <c r="G270" i="6"/>
  <c r="C271" i="6"/>
  <c r="D271" i="6"/>
  <c r="E271" i="6"/>
  <c r="F271" i="6"/>
  <c r="G271" i="6"/>
  <c r="C272" i="6"/>
  <c r="D272" i="6"/>
  <c r="E272" i="6"/>
  <c r="F272" i="6"/>
  <c r="G272" i="6"/>
  <c r="C273" i="6"/>
  <c r="D273" i="6"/>
  <c r="E273" i="6"/>
  <c r="F273" i="6"/>
  <c r="G273" i="6"/>
  <c r="C274" i="6"/>
  <c r="D274" i="6"/>
  <c r="E274" i="6"/>
  <c r="F274" i="6"/>
  <c r="G274" i="6"/>
  <c r="C275" i="6"/>
  <c r="D275" i="6"/>
  <c r="E275" i="6"/>
  <c r="F275" i="6"/>
  <c r="G275" i="6"/>
  <c r="C276" i="6"/>
  <c r="D276" i="6"/>
  <c r="E276" i="6"/>
  <c r="F276" i="6"/>
  <c r="G276" i="6"/>
  <c r="C277" i="6"/>
  <c r="D277" i="6"/>
  <c r="E277" i="6"/>
  <c r="F277" i="6"/>
  <c r="G277" i="6"/>
  <c r="C278" i="6"/>
  <c r="D278" i="6"/>
  <c r="E278" i="6"/>
  <c r="F278" i="6"/>
  <c r="G278" i="6"/>
  <c r="C279" i="6"/>
  <c r="D279" i="6"/>
  <c r="E279" i="6"/>
  <c r="F279" i="6"/>
  <c r="G279" i="6"/>
  <c r="C280" i="6"/>
  <c r="D280" i="6"/>
  <c r="E280" i="6"/>
  <c r="F280" i="6"/>
  <c r="G280" i="6"/>
  <c r="C281" i="6"/>
  <c r="D281" i="6"/>
  <c r="E281" i="6"/>
  <c r="F281" i="6"/>
  <c r="G281" i="6"/>
  <c r="C282" i="6"/>
  <c r="D282" i="6"/>
  <c r="E282" i="6"/>
  <c r="F282" i="6"/>
  <c r="G282" i="6"/>
  <c r="C283" i="6"/>
  <c r="D283" i="6"/>
  <c r="E283" i="6"/>
  <c r="F283" i="6"/>
  <c r="G283" i="6"/>
  <c r="C284" i="6"/>
  <c r="D284" i="6"/>
  <c r="E284" i="6"/>
  <c r="F284" i="6"/>
  <c r="G284" i="6"/>
  <c r="C285" i="6"/>
  <c r="D285" i="6"/>
  <c r="E285" i="6"/>
  <c r="F285" i="6"/>
  <c r="G285" i="6"/>
  <c r="C286" i="6"/>
  <c r="D286" i="6"/>
  <c r="E286" i="6"/>
  <c r="F286" i="6"/>
  <c r="G286" i="6"/>
  <c r="C287" i="6"/>
  <c r="D287" i="6"/>
  <c r="E287" i="6"/>
  <c r="F287" i="6"/>
  <c r="G287" i="6"/>
  <c r="C288" i="6"/>
  <c r="D288" i="6"/>
  <c r="E288" i="6"/>
  <c r="F288" i="6"/>
  <c r="G288" i="6"/>
  <c r="C289" i="6"/>
  <c r="D289" i="6"/>
  <c r="E289" i="6"/>
  <c r="F289" i="6"/>
  <c r="G289" i="6"/>
  <c r="C290" i="6"/>
  <c r="D290" i="6"/>
  <c r="E290" i="6"/>
  <c r="F290" i="6"/>
  <c r="G290" i="6"/>
  <c r="C291" i="6"/>
  <c r="D291" i="6"/>
  <c r="E291" i="6"/>
  <c r="F291" i="6"/>
  <c r="G291" i="6"/>
  <c r="C292" i="6"/>
  <c r="D292" i="6"/>
  <c r="E292" i="6"/>
  <c r="F292" i="6"/>
  <c r="G292" i="6"/>
  <c r="C293" i="6"/>
  <c r="D293" i="6"/>
  <c r="E293" i="6"/>
  <c r="F293" i="6"/>
  <c r="G293" i="6"/>
  <c r="C294" i="6"/>
  <c r="D294" i="6"/>
  <c r="E294" i="6"/>
  <c r="F294" i="6"/>
  <c r="G294" i="6"/>
  <c r="C295" i="6"/>
  <c r="D295" i="6"/>
  <c r="E295" i="6"/>
  <c r="F295" i="6"/>
  <c r="G295" i="6"/>
  <c r="C296" i="6"/>
  <c r="D296" i="6"/>
  <c r="E296" i="6"/>
  <c r="F296" i="6"/>
  <c r="G296" i="6"/>
  <c r="C297" i="6"/>
  <c r="D297" i="6"/>
  <c r="E297" i="6"/>
  <c r="F297" i="6"/>
  <c r="G297" i="6"/>
  <c r="C298" i="6"/>
  <c r="D298" i="6"/>
  <c r="E298" i="6"/>
  <c r="F298" i="6"/>
  <c r="G298" i="6"/>
  <c r="C299" i="6"/>
  <c r="D299" i="6"/>
  <c r="E299" i="6"/>
  <c r="F299" i="6"/>
  <c r="G299" i="6"/>
  <c r="C300" i="6"/>
  <c r="D300" i="6"/>
  <c r="E300" i="6"/>
  <c r="F300" i="6"/>
  <c r="G300" i="6"/>
  <c r="C301" i="6"/>
  <c r="D301" i="6"/>
  <c r="E301" i="6"/>
  <c r="F301" i="6"/>
  <c r="G301" i="6"/>
  <c r="C302" i="6"/>
  <c r="D302" i="6"/>
  <c r="E302" i="6"/>
  <c r="F302" i="6"/>
  <c r="G302" i="6"/>
  <c r="C303" i="6"/>
  <c r="D303" i="6"/>
  <c r="E303" i="6"/>
  <c r="F303" i="6"/>
  <c r="G303" i="6"/>
  <c r="C304" i="6"/>
  <c r="D304" i="6"/>
  <c r="E304" i="6"/>
  <c r="F304" i="6"/>
  <c r="G304" i="6"/>
  <c r="C305" i="6"/>
  <c r="D305" i="6"/>
  <c r="E305" i="6"/>
  <c r="F305" i="6"/>
  <c r="G305" i="6"/>
  <c r="C306" i="6"/>
  <c r="D306" i="6"/>
  <c r="E306" i="6"/>
  <c r="F306" i="6"/>
  <c r="G306" i="6"/>
  <c r="C307" i="6"/>
  <c r="D307" i="6"/>
  <c r="E307" i="6"/>
  <c r="F307" i="6"/>
  <c r="G307" i="6"/>
  <c r="C308" i="6"/>
  <c r="D308" i="6"/>
  <c r="E308" i="6"/>
  <c r="F308" i="6"/>
  <c r="G308" i="6"/>
  <c r="C309" i="6"/>
  <c r="D309" i="6"/>
  <c r="E309" i="6"/>
  <c r="F309" i="6"/>
  <c r="G309" i="6"/>
  <c r="C310" i="6"/>
  <c r="D310" i="6"/>
  <c r="E310" i="6"/>
  <c r="F310" i="6"/>
  <c r="G310" i="6"/>
  <c r="C311" i="6"/>
  <c r="D311" i="6"/>
  <c r="E311" i="6"/>
  <c r="F311" i="6"/>
  <c r="G311" i="6"/>
  <c r="C312" i="6"/>
  <c r="D312" i="6"/>
  <c r="E312" i="6"/>
  <c r="F312" i="6"/>
  <c r="G312" i="6"/>
  <c r="C313" i="6"/>
  <c r="D313" i="6"/>
  <c r="E313" i="6"/>
  <c r="F313" i="6"/>
  <c r="G313" i="6"/>
  <c r="C314" i="6"/>
  <c r="D314" i="6"/>
  <c r="E314" i="6"/>
  <c r="F314" i="6"/>
  <c r="G314" i="6"/>
  <c r="C315" i="6"/>
  <c r="D315" i="6"/>
  <c r="E315" i="6"/>
  <c r="F315" i="6"/>
  <c r="G315" i="6"/>
  <c r="C316" i="6"/>
  <c r="D316" i="6"/>
  <c r="E316" i="6"/>
  <c r="F316" i="6"/>
  <c r="G316" i="6"/>
  <c r="C317" i="6"/>
  <c r="D317" i="6"/>
  <c r="E317" i="6"/>
  <c r="F317" i="6"/>
  <c r="G317" i="6"/>
  <c r="C318" i="6"/>
  <c r="D318" i="6"/>
  <c r="E318" i="6"/>
  <c r="F318" i="6"/>
  <c r="G318" i="6"/>
  <c r="C319" i="6"/>
  <c r="D319" i="6"/>
  <c r="E319" i="6"/>
  <c r="F319" i="6"/>
  <c r="G319" i="6"/>
  <c r="C320" i="6"/>
  <c r="D320" i="6"/>
  <c r="E320" i="6"/>
  <c r="F320" i="6"/>
  <c r="G320" i="6"/>
  <c r="C321" i="6"/>
  <c r="D321" i="6"/>
  <c r="E321" i="6"/>
  <c r="F321" i="6"/>
  <c r="G321" i="6"/>
  <c r="C322" i="6"/>
  <c r="D322" i="6"/>
  <c r="E322" i="6"/>
  <c r="F322" i="6"/>
  <c r="G322" i="6"/>
  <c r="C323" i="6"/>
  <c r="D323" i="6"/>
  <c r="E323" i="6"/>
  <c r="F323" i="6"/>
  <c r="G323" i="6"/>
  <c r="C324" i="6"/>
  <c r="D324" i="6"/>
  <c r="E324" i="6"/>
  <c r="F324" i="6"/>
  <c r="G324" i="6"/>
  <c r="C325" i="6"/>
  <c r="D325" i="6"/>
  <c r="E325" i="6"/>
  <c r="F325" i="6"/>
  <c r="G325" i="6"/>
  <c r="C326" i="6"/>
  <c r="D326" i="6"/>
  <c r="E326" i="6"/>
  <c r="F326" i="6"/>
  <c r="G326" i="6"/>
  <c r="C327" i="6"/>
  <c r="D327" i="6"/>
  <c r="E327" i="6"/>
  <c r="F327" i="6"/>
  <c r="G327" i="6"/>
  <c r="C328" i="6"/>
  <c r="D328" i="6"/>
  <c r="E328" i="6"/>
  <c r="F328" i="6"/>
  <c r="G328" i="6"/>
  <c r="C329" i="6"/>
  <c r="D329" i="6"/>
  <c r="E329" i="6"/>
  <c r="F329" i="6"/>
  <c r="G329" i="6"/>
  <c r="C330" i="6"/>
  <c r="D330" i="6"/>
  <c r="E330" i="6"/>
  <c r="F330" i="6"/>
  <c r="G330" i="6"/>
  <c r="C331" i="6"/>
  <c r="D331" i="6"/>
  <c r="E331" i="6"/>
  <c r="F331" i="6"/>
  <c r="G331" i="6"/>
  <c r="C332" i="6"/>
  <c r="D332" i="6"/>
  <c r="E332" i="6"/>
  <c r="F332" i="6"/>
  <c r="G332" i="6"/>
  <c r="C333" i="6"/>
  <c r="D333" i="6"/>
  <c r="E333" i="6"/>
  <c r="F333" i="6"/>
  <c r="G333" i="6"/>
  <c r="C334" i="6"/>
  <c r="D334" i="6"/>
  <c r="E334" i="6"/>
  <c r="F334" i="6"/>
  <c r="G334" i="6"/>
  <c r="C335" i="6"/>
  <c r="D335" i="6"/>
  <c r="E335" i="6"/>
  <c r="F335" i="6"/>
  <c r="G335" i="6"/>
  <c r="C336" i="6"/>
  <c r="D336" i="6"/>
  <c r="E336" i="6"/>
  <c r="F336" i="6"/>
  <c r="G336" i="6"/>
  <c r="C337" i="6"/>
  <c r="D337" i="6"/>
  <c r="E337" i="6"/>
  <c r="F337" i="6"/>
  <c r="G337" i="6"/>
  <c r="C338" i="6"/>
  <c r="D338" i="6"/>
  <c r="E338" i="6"/>
  <c r="F338" i="6"/>
  <c r="G338" i="6"/>
  <c r="C339" i="6"/>
  <c r="D339" i="6"/>
  <c r="E339" i="6"/>
  <c r="F339" i="6"/>
  <c r="G339" i="6"/>
  <c r="C340" i="6"/>
  <c r="D340" i="6"/>
  <c r="E340" i="6"/>
  <c r="F340" i="6"/>
  <c r="G340" i="6"/>
  <c r="C341" i="6"/>
  <c r="D341" i="6"/>
  <c r="E341" i="6"/>
  <c r="F341" i="6"/>
  <c r="G341" i="6"/>
  <c r="C342" i="6"/>
  <c r="D342" i="6"/>
  <c r="E342" i="6"/>
  <c r="F342" i="6"/>
  <c r="G342" i="6"/>
  <c r="C343" i="6"/>
  <c r="D343" i="6"/>
  <c r="E343" i="6"/>
  <c r="F343" i="6"/>
  <c r="G343" i="6"/>
  <c r="C344" i="6"/>
  <c r="D344" i="6"/>
  <c r="E344" i="6"/>
  <c r="F344" i="6"/>
  <c r="G344" i="6"/>
  <c r="C345" i="6"/>
  <c r="D345" i="6"/>
  <c r="E345" i="6"/>
  <c r="F345" i="6"/>
  <c r="G345" i="6"/>
  <c r="C17" i="6"/>
  <c r="D17" i="6"/>
  <c r="E17" i="6"/>
  <c r="F17" i="6"/>
  <c r="G17" i="6"/>
  <c r="C18" i="6"/>
  <c r="D18" i="6"/>
  <c r="E18" i="6"/>
  <c r="F18" i="6"/>
  <c r="G18" i="6"/>
  <c r="C19" i="6"/>
  <c r="D19" i="6"/>
  <c r="E19" i="6"/>
  <c r="F19" i="6"/>
  <c r="G19" i="6"/>
  <c r="C20" i="6"/>
  <c r="D20" i="6"/>
  <c r="E20" i="6"/>
  <c r="F20" i="6"/>
  <c r="G20" i="6"/>
  <c r="C21" i="6"/>
  <c r="D21" i="6"/>
  <c r="E21" i="6"/>
  <c r="F21" i="6"/>
  <c r="G21" i="6"/>
  <c r="C22" i="6"/>
  <c r="D22" i="6"/>
  <c r="E22" i="6"/>
  <c r="F22" i="6"/>
  <c r="G22" i="6"/>
  <c r="C23" i="6"/>
  <c r="D23" i="6"/>
  <c r="E23" i="6"/>
  <c r="F23" i="6"/>
  <c r="G23" i="6"/>
  <c r="C16" i="6"/>
  <c r="D16" i="6"/>
  <c r="E16" i="6"/>
  <c r="F16" i="6"/>
  <c r="G16" i="6"/>
  <c r="G15" i="6"/>
  <c r="F15" i="6"/>
  <c r="E15" i="6"/>
  <c r="D15" i="6"/>
  <c r="C15" i="6"/>
  <c r="N39" i="5" l="1"/>
  <c r="M39" i="5"/>
  <c r="L20" i="5"/>
  <c r="K20" i="5"/>
  <c r="J24" i="5" l="1"/>
  <c r="J23" i="5"/>
  <c r="J22" i="5"/>
  <c r="J21" i="5"/>
  <c r="J20" i="5"/>
  <c r="L24" i="5" l="1"/>
  <c r="L23" i="5"/>
  <c r="L22" i="5"/>
  <c r="L21" i="5"/>
  <c r="K24" i="5" l="1"/>
  <c r="K23" i="5"/>
  <c r="K22" i="5"/>
  <c r="K21" i="5"/>
  <c r="K25" i="5"/>
  <c r="J25" i="5"/>
  <c r="I24" i="5"/>
  <c r="I23" i="5"/>
  <c r="I22" i="5"/>
  <c r="I21" i="5"/>
  <c r="I20" i="5"/>
  <c r="I25" i="5"/>
  <c r="I26" i="5"/>
  <c r="D5" i="5" l="1"/>
  <c r="K16" i="5" s="1"/>
  <c r="B5" i="5"/>
  <c r="I16" i="5" s="1"/>
  <c r="D4" i="5"/>
  <c r="K15" i="5" s="1"/>
  <c r="B4" i="5"/>
  <c r="I15" i="5" s="1"/>
  <c r="D3" i="5"/>
  <c r="K14" i="5" s="1"/>
  <c r="B3" i="5"/>
  <c r="L33" i="5"/>
  <c r="K33" i="5"/>
  <c r="J33" i="5"/>
  <c r="I33" i="5"/>
  <c r="L32" i="5"/>
  <c r="K32" i="5"/>
  <c r="J32" i="5"/>
  <c r="I32" i="5"/>
  <c r="L31" i="5"/>
  <c r="K31" i="5"/>
  <c r="J31" i="5"/>
  <c r="I31" i="5"/>
  <c r="L30" i="5"/>
  <c r="K30" i="5"/>
  <c r="J30" i="5"/>
  <c r="I30" i="5"/>
  <c r="L29" i="5"/>
  <c r="K29" i="5"/>
  <c r="J29" i="5"/>
  <c r="I29" i="5"/>
  <c r="L28" i="5"/>
  <c r="K28" i="5"/>
  <c r="J28" i="5"/>
  <c r="I28" i="5"/>
  <c r="L27" i="5"/>
  <c r="K27" i="5"/>
  <c r="J27" i="5"/>
  <c r="I27" i="5"/>
  <c r="L26" i="5"/>
  <c r="K26" i="5"/>
  <c r="J26" i="5"/>
  <c r="L25" i="5"/>
  <c r="N16" i="5"/>
  <c r="L16" i="5"/>
  <c r="J16" i="5"/>
  <c r="N15" i="5"/>
  <c r="L15" i="5"/>
  <c r="J15" i="5"/>
  <c r="N14" i="5"/>
  <c r="L14" i="5"/>
  <c r="J14" i="5"/>
  <c r="F5" i="5"/>
  <c r="M16" i="5" s="1"/>
  <c r="F4" i="5"/>
  <c r="M15" i="5" s="1"/>
  <c r="F3" i="5"/>
  <c r="M14" i="5" s="1"/>
  <c r="I14" i="5"/>
  <c r="L28" i="1"/>
  <c r="L27" i="1"/>
  <c r="L26" i="1"/>
  <c r="L25" i="1"/>
  <c r="L24" i="1"/>
  <c r="K28" i="1"/>
  <c r="K27" i="1"/>
  <c r="K26" i="1"/>
  <c r="K25" i="1"/>
  <c r="L39" i="5" l="1"/>
  <c r="I39" i="5"/>
  <c r="C39" i="5"/>
  <c r="J39" i="5"/>
  <c r="K39" i="5"/>
  <c r="I17" i="5"/>
  <c r="M17" i="5"/>
  <c r="N17" i="5"/>
  <c r="J17" i="5"/>
  <c r="K17" i="5"/>
  <c r="L17" i="5"/>
  <c r="K24" i="1"/>
  <c r="J28" i="1"/>
  <c r="J27" i="1"/>
  <c r="J26" i="1"/>
  <c r="J25" i="1"/>
  <c r="J24" i="1"/>
  <c r="I28" i="1"/>
  <c r="I27" i="1"/>
  <c r="I26" i="1"/>
  <c r="I25" i="1"/>
  <c r="I24" i="1"/>
  <c r="K20" i="1"/>
  <c r="I23" i="1"/>
  <c r="D37" i="5" l="1"/>
  <c r="D39" i="5"/>
  <c r="D36" i="5"/>
  <c r="C36" i="5"/>
  <c r="C37" i="5"/>
  <c r="B10" i="1"/>
  <c r="B13" i="1"/>
  <c r="B12" i="1"/>
  <c r="B11" i="1"/>
  <c r="C44" i="5" l="1"/>
  <c r="C42" i="5"/>
  <c r="C43" i="5"/>
  <c r="N14" i="1"/>
  <c r="L14" i="1"/>
  <c r="J14" i="1"/>
  <c r="D3" i="1"/>
  <c r="K14" i="1" s="1"/>
  <c r="B3" i="1"/>
  <c r="I14" i="1" s="1"/>
  <c r="F3" i="1"/>
  <c r="M14" i="1" s="1"/>
  <c r="F5" i="1" l="1"/>
  <c r="F4" i="1"/>
  <c r="D5" i="1"/>
  <c r="D4" i="1"/>
  <c r="B5" i="1"/>
  <c r="B4" i="1"/>
  <c r="N30" i="1" l="1"/>
  <c r="M30" i="1"/>
  <c r="N29" i="1"/>
  <c r="M29" i="1"/>
  <c r="I15" i="1"/>
  <c r="J15" i="1"/>
  <c r="K15" i="1"/>
  <c r="L15" i="1"/>
  <c r="M15" i="1"/>
  <c r="N15" i="1"/>
  <c r="I16" i="1"/>
  <c r="J16" i="1"/>
  <c r="K16" i="1"/>
  <c r="L16" i="1"/>
  <c r="M16" i="1"/>
  <c r="N16" i="1"/>
  <c r="I20" i="1"/>
  <c r="J20" i="1"/>
  <c r="L20" i="1"/>
  <c r="I21" i="1"/>
  <c r="J21" i="1"/>
  <c r="K21" i="1"/>
  <c r="L21" i="1"/>
  <c r="I22" i="1"/>
  <c r="J22" i="1"/>
  <c r="K22" i="1"/>
  <c r="L22" i="1"/>
  <c r="J23" i="1"/>
  <c r="K23" i="1"/>
  <c r="L23" i="1"/>
  <c r="I31" i="1" l="1"/>
  <c r="L31" i="1"/>
  <c r="L17" i="1"/>
  <c r="K31" i="1"/>
  <c r="I17" i="1"/>
  <c r="N31" i="1"/>
  <c r="M17" i="1"/>
  <c r="J31" i="1"/>
  <c r="K17" i="1"/>
  <c r="J17" i="1"/>
  <c r="M31" i="1"/>
  <c r="N17" i="1"/>
  <c r="C30" i="1" l="1"/>
  <c r="D30" i="1"/>
  <c r="C28" i="1"/>
  <c r="D29" i="1"/>
  <c r="D28" i="1"/>
  <c r="C29" i="1"/>
  <c r="B5" i="4" l="1"/>
  <c r="C5" i="4" s="1"/>
  <c r="B4" i="4"/>
  <c r="C4" i="4" s="1"/>
  <c r="B3" i="4"/>
  <c r="C3" i="4" s="1"/>
  <c r="B2" i="4"/>
  <c r="C2" i="4" s="1"/>
</calcChain>
</file>

<file path=xl/sharedStrings.xml><?xml version="1.0" encoding="utf-8"?>
<sst xmlns="http://schemas.openxmlformats.org/spreadsheetml/2006/main" count="308" uniqueCount="80">
  <si>
    <t>Sensors</t>
  </si>
  <si>
    <t>Slope</t>
  </si>
  <si>
    <t>Slope (psi/mV)</t>
  </si>
  <si>
    <t>Intercept (psi)</t>
  </si>
  <si>
    <t>CDAQ</t>
  </si>
  <si>
    <t>Slopes (bits/mV)</t>
  </si>
  <si>
    <t>Intercept (bits)</t>
  </si>
  <si>
    <t>U7-1 (Tip)</t>
  </si>
  <si>
    <t>U7-2 (Shaft)</t>
  </si>
  <si>
    <t>Slope (bits/mV)</t>
  </si>
  <si>
    <t>U5-2 (Temp)</t>
  </si>
  <si>
    <t>Slope (bits/kOhm)</t>
  </si>
  <si>
    <t>X82-70</t>
  </si>
  <si>
    <t>X82-71</t>
  </si>
  <si>
    <t>F93-71</t>
  </si>
  <si>
    <t>F93-72</t>
  </si>
  <si>
    <t>F93-73</t>
  </si>
  <si>
    <t>F93-74</t>
  </si>
  <si>
    <t>Thermistor</t>
  </si>
  <si>
    <t>Tool 1</t>
  </si>
  <si>
    <t>Sensor</t>
  </si>
  <si>
    <t xml:space="preserve">Tip </t>
  </si>
  <si>
    <t>Intercept</t>
  </si>
  <si>
    <t>13</t>
  </si>
  <si>
    <t>14</t>
  </si>
  <si>
    <t>01</t>
  </si>
  <si>
    <t>SENSOR VALUES</t>
  </si>
  <si>
    <t>CDAQ VALUES</t>
  </si>
  <si>
    <t>Shaft</t>
  </si>
  <si>
    <t>psi/bit</t>
  </si>
  <si>
    <t>psi</t>
  </si>
  <si>
    <t>02</t>
  </si>
  <si>
    <t>y</t>
  </si>
  <si>
    <t>m</t>
  </si>
  <si>
    <t>x</t>
  </si>
  <si>
    <t>b</t>
  </si>
  <si>
    <t>R-Squared</t>
  </si>
  <si>
    <t>THE MATH</t>
  </si>
  <si>
    <t>-</t>
  </si>
  <si>
    <r>
      <t>Intercept (</t>
    </r>
    <r>
      <rPr>
        <b/>
        <sz val="11"/>
        <color theme="1"/>
        <rFont val="Calibri"/>
        <family val="2"/>
      </rPr>
      <t>°</t>
    </r>
    <r>
      <rPr>
        <b/>
        <sz val="11"/>
        <color theme="1"/>
        <rFont val="Calibri"/>
        <family val="2"/>
        <scheme val="minor"/>
      </rPr>
      <t>C)</t>
    </r>
  </si>
  <si>
    <t>Slope (°C/kOhm)</t>
  </si>
  <si>
    <t>Temp (°C)</t>
  </si>
  <si>
    <t xml:space="preserve">Intercept (°C) </t>
  </si>
  <si>
    <t>02 (room °C)</t>
  </si>
  <si>
    <t>12</t>
  </si>
  <si>
    <t xml:space="preserve"> </t>
  </si>
  <si>
    <t>Slope (mV/kpsi)</t>
  </si>
  <si>
    <t>(from Vendor)</t>
  </si>
  <si>
    <t>(From Quizix Test)</t>
  </si>
  <si>
    <t>GG7-19</t>
  </si>
  <si>
    <t>GG7-20</t>
  </si>
  <si>
    <t>GG7-21</t>
  </si>
  <si>
    <t>GG7-22</t>
  </si>
  <si>
    <t>GG7-23</t>
  </si>
  <si>
    <t>Slope (mV/psi)</t>
  </si>
  <si>
    <t>CDAQ values for X64</t>
  </si>
  <si>
    <t>CC4-89</t>
  </si>
  <si>
    <t>CC4-90</t>
  </si>
  <si>
    <t>CC4-91</t>
  </si>
  <si>
    <t>CC4-92</t>
  </si>
  <si>
    <t>CC4-93</t>
  </si>
  <si>
    <t>Bit Count</t>
  </si>
  <si>
    <t>Parameter Value</t>
  </si>
  <si>
    <t>Last Calibration</t>
  </si>
  <si>
    <t>location unknown</t>
  </si>
  <si>
    <t>A</t>
  </si>
  <si>
    <t>B</t>
  </si>
  <si>
    <t>C</t>
  </si>
  <si>
    <t xml:space="preserve">Therm-1 Temp (C) </t>
  </si>
  <si>
    <t xml:space="preserve">Therm-2 Temp (C) </t>
  </si>
  <si>
    <t xml:space="preserve">Therm-3 Temp (C) </t>
  </si>
  <si>
    <t xml:space="preserve">Therm-4 Temp (C) </t>
  </si>
  <si>
    <t xml:space="preserve">Therm-5 Temp (C) </t>
  </si>
  <si>
    <t>Resistance (kohm)</t>
  </si>
  <si>
    <t>Resistance (ohm)</t>
  </si>
  <si>
    <t>03</t>
  </si>
  <si>
    <t>04</t>
  </si>
  <si>
    <t>05</t>
  </si>
  <si>
    <t>Slope (C/kOhm)</t>
  </si>
  <si>
    <t>C/bit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</si>
</sst>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00"/>
    <numFmt numFmtId="165" formatCode="0.00000000"/>
    <numFmt numFmtId="166" formatCode="0.00000E+00"/>
    <numFmt numFmtId="167" formatCode="0.0000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9" fillId="32" borderId="0" applyNumberFormat="0" applyBorder="0" applyAlignment="0" applyProtection="0"/>
  </cellStyleXfs>
  <cellXfs count="33">
    <xf numFmtId="0" fontId="0" fillId="0" borderId="0" xfId="0"/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quotePrefix="1"/>
    <xf numFmtId="164" fontId="0" fillId="0" borderId="0" xfId="0" applyNumberFormat="1"/>
    <xf numFmtId="165" fontId="2" fillId="0" borderId="0" xfId="0" applyNumberFormat="1" applyFont="1" applyAlignment="1">
      <alignment horizontal="right" vertical="center" readingOrder="1"/>
    </xf>
    <xf numFmtId="165" fontId="0" fillId="0" borderId="0" xfId="0" applyNumberFormat="1"/>
    <xf numFmtId="0" fontId="1" fillId="0" borderId="0" xfId="0" quotePrefix="1" applyFont="1" applyAlignment="1">
      <alignment horizontal="left"/>
    </xf>
    <xf numFmtId="0" fontId="1" fillId="0" borderId="0" xfId="0" quotePrefix="1" applyFont="1" applyAlignment="1">
      <alignment horizontal="center"/>
    </xf>
    <xf numFmtId="0" fontId="0" fillId="0" borderId="0" xfId="0"/>
    <xf numFmtId="166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Font="1"/>
    <xf numFmtId="167" fontId="0" fillId="0" borderId="0" xfId="0" applyNumberFormat="1"/>
    <xf numFmtId="0" fontId="0" fillId="0" borderId="0" xfId="0"/>
    <xf numFmtId="0" fontId="0" fillId="33" borderId="0" xfId="0" applyFill="1" applyAlignment="1">
      <alignment horizontal="right"/>
    </xf>
    <xf numFmtId="2" fontId="0" fillId="0" borderId="0" xfId="0" applyNumberFormat="1"/>
    <xf numFmtId="14" fontId="0" fillId="0" borderId="0" xfId="0" applyNumberFormat="1"/>
    <xf numFmtId="0" fontId="0" fillId="34" borderId="0" xfId="0" applyFill="1" applyAlignment="1">
      <alignment horizontal="left"/>
    </xf>
    <xf numFmtId="0" fontId="0" fillId="34" borderId="0" xfId="0" applyFill="1"/>
    <xf numFmtId="0" fontId="0" fillId="34" borderId="0" xfId="0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1" fontId="0" fillId="0" borderId="0" xfId="0" applyNumberFormat="1"/>
    <xf numFmtId="166" fontId="0" fillId="0" borderId="0" xfId="0" applyNumberFormat="1" applyAlignment="1">
      <alignment horizontal="right"/>
    </xf>
    <xf numFmtId="0" fontId="0" fillId="0" borderId="0" xfId="0" applyFill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Thermistor!$C$14</c:f>
              <c:strCache>
                <c:ptCount val="1"/>
                <c:pt idx="0">
                  <c:v>Therm-1 Temp (C)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-0.11470778652668416"/>
                  <c:y val="-0.5271496792067658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Thermistor!$B$15:$B$675</c:f>
              <c:numCache>
                <c:formatCode>General</c:formatCode>
                <c:ptCount val="661"/>
                <c:pt idx="0">
                  <c:v>10</c:v>
                </c:pt>
                <c:pt idx="1">
                  <c:v>10.050000000000001</c:v>
                </c:pt>
                <c:pt idx="2">
                  <c:v>10.1</c:v>
                </c:pt>
                <c:pt idx="3">
                  <c:v>10.15</c:v>
                </c:pt>
                <c:pt idx="4">
                  <c:v>10.199999999999999</c:v>
                </c:pt>
                <c:pt idx="5">
                  <c:v>10.25</c:v>
                </c:pt>
                <c:pt idx="6">
                  <c:v>10.3</c:v>
                </c:pt>
                <c:pt idx="7">
                  <c:v>10.35</c:v>
                </c:pt>
                <c:pt idx="8">
                  <c:v>10.4</c:v>
                </c:pt>
                <c:pt idx="9">
                  <c:v>10.45</c:v>
                </c:pt>
                <c:pt idx="10">
                  <c:v>10.5</c:v>
                </c:pt>
                <c:pt idx="11">
                  <c:v>10.55</c:v>
                </c:pt>
                <c:pt idx="12">
                  <c:v>10.6</c:v>
                </c:pt>
                <c:pt idx="13">
                  <c:v>10.65</c:v>
                </c:pt>
                <c:pt idx="14">
                  <c:v>10.7</c:v>
                </c:pt>
                <c:pt idx="15">
                  <c:v>10.75</c:v>
                </c:pt>
                <c:pt idx="16">
                  <c:v>10.8</c:v>
                </c:pt>
                <c:pt idx="17">
                  <c:v>10.85</c:v>
                </c:pt>
                <c:pt idx="18">
                  <c:v>10.9</c:v>
                </c:pt>
                <c:pt idx="19">
                  <c:v>10.95</c:v>
                </c:pt>
                <c:pt idx="20">
                  <c:v>11</c:v>
                </c:pt>
                <c:pt idx="21">
                  <c:v>11.05</c:v>
                </c:pt>
                <c:pt idx="22">
                  <c:v>11.1</c:v>
                </c:pt>
                <c:pt idx="23">
                  <c:v>11.15</c:v>
                </c:pt>
                <c:pt idx="24">
                  <c:v>11.2</c:v>
                </c:pt>
                <c:pt idx="25">
                  <c:v>11.25</c:v>
                </c:pt>
                <c:pt idx="26">
                  <c:v>11.3</c:v>
                </c:pt>
                <c:pt idx="27">
                  <c:v>11.35</c:v>
                </c:pt>
                <c:pt idx="28">
                  <c:v>11.4</c:v>
                </c:pt>
                <c:pt idx="29">
                  <c:v>11.45</c:v>
                </c:pt>
                <c:pt idx="30">
                  <c:v>11.5</c:v>
                </c:pt>
                <c:pt idx="31">
                  <c:v>11.55</c:v>
                </c:pt>
                <c:pt idx="32">
                  <c:v>11.6</c:v>
                </c:pt>
                <c:pt idx="33">
                  <c:v>11.65</c:v>
                </c:pt>
                <c:pt idx="34">
                  <c:v>11.7</c:v>
                </c:pt>
                <c:pt idx="35">
                  <c:v>11.75</c:v>
                </c:pt>
                <c:pt idx="36">
                  <c:v>11.8</c:v>
                </c:pt>
                <c:pt idx="37">
                  <c:v>11.85</c:v>
                </c:pt>
                <c:pt idx="38">
                  <c:v>11.9</c:v>
                </c:pt>
                <c:pt idx="39">
                  <c:v>11.95</c:v>
                </c:pt>
                <c:pt idx="40">
                  <c:v>12</c:v>
                </c:pt>
                <c:pt idx="41">
                  <c:v>12.05</c:v>
                </c:pt>
                <c:pt idx="42">
                  <c:v>12.1</c:v>
                </c:pt>
                <c:pt idx="43">
                  <c:v>12.15</c:v>
                </c:pt>
                <c:pt idx="44">
                  <c:v>12.2</c:v>
                </c:pt>
                <c:pt idx="45">
                  <c:v>12.25</c:v>
                </c:pt>
                <c:pt idx="46">
                  <c:v>12.3</c:v>
                </c:pt>
                <c:pt idx="47">
                  <c:v>12.35</c:v>
                </c:pt>
                <c:pt idx="48">
                  <c:v>12.4</c:v>
                </c:pt>
                <c:pt idx="49">
                  <c:v>12.45</c:v>
                </c:pt>
                <c:pt idx="50">
                  <c:v>12.5</c:v>
                </c:pt>
                <c:pt idx="51">
                  <c:v>12.55</c:v>
                </c:pt>
                <c:pt idx="52">
                  <c:v>12.6</c:v>
                </c:pt>
                <c:pt idx="53">
                  <c:v>12.65</c:v>
                </c:pt>
                <c:pt idx="54">
                  <c:v>12.7</c:v>
                </c:pt>
                <c:pt idx="55">
                  <c:v>12.75</c:v>
                </c:pt>
                <c:pt idx="56">
                  <c:v>12.8</c:v>
                </c:pt>
                <c:pt idx="57">
                  <c:v>12.85</c:v>
                </c:pt>
                <c:pt idx="58">
                  <c:v>12.9</c:v>
                </c:pt>
                <c:pt idx="59">
                  <c:v>12.95</c:v>
                </c:pt>
                <c:pt idx="60">
                  <c:v>13</c:v>
                </c:pt>
                <c:pt idx="61">
                  <c:v>13.05</c:v>
                </c:pt>
                <c:pt idx="62">
                  <c:v>13.1</c:v>
                </c:pt>
                <c:pt idx="63">
                  <c:v>13.15</c:v>
                </c:pt>
                <c:pt idx="64">
                  <c:v>13.2</c:v>
                </c:pt>
                <c:pt idx="65">
                  <c:v>13.25</c:v>
                </c:pt>
                <c:pt idx="66">
                  <c:v>13.3</c:v>
                </c:pt>
                <c:pt idx="67">
                  <c:v>13.35</c:v>
                </c:pt>
                <c:pt idx="68">
                  <c:v>13.4</c:v>
                </c:pt>
                <c:pt idx="69">
                  <c:v>13.45</c:v>
                </c:pt>
                <c:pt idx="70">
                  <c:v>13.5</c:v>
                </c:pt>
                <c:pt idx="71">
                  <c:v>13.55</c:v>
                </c:pt>
                <c:pt idx="72">
                  <c:v>13.6</c:v>
                </c:pt>
                <c:pt idx="73">
                  <c:v>13.65</c:v>
                </c:pt>
                <c:pt idx="74">
                  <c:v>13.7</c:v>
                </c:pt>
                <c:pt idx="75">
                  <c:v>13.75</c:v>
                </c:pt>
                <c:pt idx="76">
                  <c:v>13.8</c:v>
                </c:pt>
                <c:pt idx="77">
                  <c:v>13.85</c:v>
                </c:pt>
                <c:pt idx="78">
                  <c:v>13.9</c:v>
                </c:pt>
                <c:pt idx="79">
                  <c:v>13.95</c:v>
                </c:pt>
                <c:pt idx="80">
                  <c:v>14</c:v>
                </c:pt>
                <c:pt idx="81">
                  <c:v>14.05</c:v>
                </c:pt>
                <c:pt idx="82">
                  <c:v>14.1</c:v>
                </c:pt>
                <c:pt idx="83">
                  <c:v>14.15</c:v>
                </c:pt>
                <c:pt idx="84">
                  <c:v>14.2</c:v>
                </c:pt>
                <c:pt idx="85">
                  <c:v>14.25</c:v>
                </c:pt>
                <c:pt idx="86">
                  <c:v>14.3</c:v>
                </c:pt>
                <c:pt idx="87">
                  <c:v>14.35</c:v>
                </c:pt>
                <c:pt idx="88">
                  <c:v>14.4</c:v>
                </c:pt>
                <c:pt idx="89">
                  <c:v>14.45</c:v>
                </c:pt>
                <c:pt idx="90">
                  <c:v>14.5</c:v>
                </c:pt>
                <c:pt idx="91">
                  <c:v>14.55</c:v>
                </c:pt>
                <c:pt idx="92">
                  <c:v>14.6</c:v>
                </c:pt>
                <c:pt idx="93">
                  <c:v>14.65</c:v>
                </c:pt>
                <c:pt idx="94">
                  <c:v>14.7</c:v>
                </c:pt>
                <c:pt idx="95">
                  <c:v>14.75</c:v>
                </c:pt>
                <c:pt idx="96">
                  <c:v>14.8</c:v>
                </c:pt>
                <c:pt idx="97">
                  <c:v>14.85</c:v>
                </c:pt>
                <c:pt idx="98">
                  <c:v>14.9</c:v>
                </c:pt>
                <c:pt idx="99">
                  <c:v>14.95</c:v>
                </c:pt>
                <c:pt idx="100">
                  <c:v>15</c:v>
                </c:pt>
                <c:pt idx="101">
                  <c:v>15.05</c:v>
                </c:pt>
                <c:pt idx="102">
                  <c:v>15.1</c:v>
                </c:pt>
                <c:pt idx="103">
                  <c:v>15.15</c:v>
                </c:pt>
                <c:pt idx="104">
                  <c:v>15.2</c:v>
                </c:pt>
                <c:pt idx="105">
                  <c:v>15.25</c:v>
                </c:pt>
                <c:pt idx="106">
                  <c:v>15.3</c:v>
                </c:pt>
                <c:pt idx="107">
                  <c:v>15.35</c:v>
                </c:pt>
                <c:pt idx="108">
                  <c:v>15.4</c:v>
                </c:pt>
                <c:pt idx="109">
                  <c:v>15.45</c:v>
                </c:pt>
                <c:pt idx="110">
                  <c:v>15.5</c:v>
                </c:pt>
                <c:pt idx="111">
                  <c:v>15.55</c:v>
                </c:pt>
                <c:pt idx="112">
                  <c:v>15.6</c:v>
                </c:pt>
                <c:pt idx="113">
                  <c:v>15.65</c:v>
                </c:pt>
                <c:pt idx="114">
                  <c:v>15.7</c:v>
                </c:pt>
                <c:pt idx="115">
                  <c:v>15.75</c:v>
                </c:pt>
                <c:pt idx="116">
                  <c:v>15.8</c:v>
                </c:pt>
                <c:pt idx="117">
                  <c:v>15.85</c:v>
                </c:pt>
                <c:pt idx="118">
                  <c:v>15.9</c:v>
                </c:pt>
                <c:pt idx="119">
                  <c:v>15.95</c:v>
                </c:pt>
                <c:pt idx="120">
                  <c:v>16</c:v>
                </c:pt>
                <c:pt idx="121">
                  <c:v>16.05</c:v>
                </c:pt>
                <c:pt idx="122">
                  <c:v>16.100000000000001</c:v>
                </c:pt>
                <c:pt idx="123">
                  <c:v>16.149999999999999</c:v>
                </c:pt>
                <c:pt idx="124">
                  <c:v>16.2</c:v>
                </c:pt>
                <c:pt idx="125">
                  <c:v>16.25</c:v>
                </c:pt>
                <c:pt idx="126">
                  <c:v>16.3</c:v>
                </c:pt>
                <c:pt idx="127">
                  <c:v>16.350000000000001</c:v>
                </c:pt>
                <c:pt idx="128">
                  <c:v>16.399999999999999</c:v>
                </c:pt>
                <c:pt idx="129">
                  <c:v>16.45</c:v>
                </c:pt>
                <c:pt idx="130">
                  <c:v>16.5</c:v>
                </c:pt>
                <c:pt idx="131">
                  <c:v>16.55</c:v>
                </c:pt>
                <c:pt idx="132">
                  <c:v>16.600000000000001</c:v>
                </c:pt>
                <c:pt idx="133">
                  <c:v>16.649999999999999</c:v>
                </c:pt>
                <c:pt idx="134">
                  <c:v>16.7</c:v>
                </c:pt>
                <c:pt idx="135">
                  <c:v>16.75</c:v>
                </c:pt>
                <c:pt idx="136">
                  <c:v>16.8</c:v>
                </c:pt>
                <c:pt idx="137">
                  <c:v>16.850000000000001</c:v>
                </c:pt>
                <c:pt idx="138">
                  <c:v>16.899999999999999</c:v>
                </c:pt>
                <c:pt idx="139">
                  <c:v>16.95</c:v>
                </c:pt>
                <c:pt idx="140">
                  <c:v>17</c:v>
                </c:pt>
                <c:pt idx="141">
                  <c:v>17.05</c:v>
                </c:pt>
                <c:pt idx="142">
                  <c:v>17.100000000000001</c:v>
                </c:pt>
                <c:pt idx="143">
                  <c:v>17.149999999999999</c:v>
                </c:pt>
                <c:pt idx="144">
                  <c:v>17.2</c:v>
                </c:pt>
                <c:pt idx="145">
                  <c:v>17.25</c:v>
                </c:pt>
                <c:pt idx="146">
                  <c:v>17.3</c:v>
                </c:pt>
                <c:pt idx="147">
                  <c:v>17.350000000000001</c:v>
                </c:pt>
                <c:pt idx="148">
                  <c:v>17.399999999999999</c:v>
                </c:pt>
                <c:pt idx="149">
                  <c:v>17.45</c:v>
                </c:pt>
                <c:pt idx="150">
                  <c:v>17.5</c:v>
                </c:pt>
                <c:pt idx="151">
                  <c:v>17.55</c:v>
                </c:pt>
                <c:pt idx="152">
                  <c:v>17.600000000000001</c:v>
                </c:pt>
                <c:pt idx="153">
                  <c:v>17.649999999999999</c:v>
                </c:pt>
                <c:pt idx="154">
                  <c:v>17.7</c:v>
                </c:pt>
                <c:pt idx="155">
                  <c:v>17.75</c:v>
                </c:pt>
                <c:pt idx="156">
                  <c:v>17.8</c:v>
                </c:pt>
                <c:pt idx="157">
                  <c:v>17.850000000000001</c:v>
                </c:pt>
                <c:pt idx="158">
                  <c:v>17.899999999999999</c:v>
                </c:pt>
                <c:pt idx="159">
                  <c:v>17.95</c:v>
                </c:pt>
                <c:pt idx="160">
                  <c:v>18</c:v>
                </c:pt>
                <c:pt idx="161">
                  <c:v>18.05</c:v>
                </c:pt>
                <c:pt idx="162">
                  <c:v>18.100000000000001</c:v>
                </c:pt>
                <c:pt idx="163">
                  <c:v>18.149999999999999</c:v>
                </c:pt>
                <c:pt idx="164">
                  <c:v>18.2</c:v>
                </c:pt>
                <c:pt idx="165">
                  <c:v>18.25</c:v>
                </c:pt>
                <c:pt idx="166">
                  <c:v>18.3</c:v>
                </c:pt>
                <c:pt idx="167">
                  <c:v>18.350000000000001</c:v>
                </c:pt>
                <c:pt idx="168">
                  <c:v>18.399999999999999</c:v>
                </c:pt>
                <c:pt idx="169">
                  <c:v>18.45</c:v>
                </c:pt>
                <c:pt idx="170">
                  <c:v>18.5</c:v>
                </c:pt>
                <c:pt idx="171">
                  <c:v>18.55</c:v>
                </c:pt>
                <c:pt idx="172">
                  <c:v>18.600000000000001</c:v>
                </c:pt>
                <c:pt idx="173">
                  <c:v>18.649999999999999</c:v>
                </c:pt>
                <c:pt idx="174">
                  <c:v>18.7</c:v>
                </c:pt>
                <c:pt idx="175">
                  <c:v>18.75</c:v>
                </c:pt>
                <c:pt idx="176">
                  <c:v>18.8</c:v>
                </c:pt>
                <c:pt idx="177">
                  <c:v>18.850000000000001</c:v>
                </c:pt>
                <c:pt idx="178">
                  <c:v>18.899999999999999</c:v>
                </c:pt>
                <c:pt idx="179">
                  <c:v>18.95</c:v>
                </c:pt>
                <c:pt idx="180">
                  <c:v>19</c:v>
                </c:pt>
                <c:pt idx="181">
                  <c:v>19.05</c:v>
                </c:pt>
                <c:pt idx="182">
                  <c:v>19.100000000000001</c:v>
                </c:pt>
                <c:pt idx="183">
                  <c:v>19.149999999999999</c:v>
                </c:pt>
                <c:pt idx="184">
                  <c:v>19.2</c:v>
                </c:pt>
                <c:pt idx="185">
                  <c:v>19.25</c:v>
                </c:pt>
                <c:pt idx="186">
                  <c:v>19.3</c:v>
                </c:pt>
                <c:pt idx="187">
                  <c:v>19.350000000000001</c:v>
                </c:pt>
                <c:pt idx="188">
                  <c:v>19.399999999999999</c:v>
                </c:pt>
                <c:pt idx="189">
                  <c:v>19.45</c:v>
                </c:pt>
                <c:pt idx="190">
                  <c:v>19.5</c:v>
                </c:pt>
                <c:pt idx="191">
                  <c:v>19.55</c:v>
                </c:pt>
                <c:pt idx="192">
                  <c:v>19.600000000000001</c:v>
                </c:pt>
                <c:pt idx="193">
                  <c:v>19.649999999999999</c:v>
                </c:pt>
                <c:pt idx="194">
                  <c:v>19.7</c:v>
                </c:pt>
                <c:pt idx="195">
                  <c:v>19.75</c:v>
                </c:pt>
                <c:pt idx="196">
                  <c:v>19.8</c:v>
                </c:pt>
                <c:pt idx="197">
                  <c:v>19.850000000000001</c:v>
                </c:pt>
                <c:pt idx="198">
                  <c:v>19.899999999999999</c:v>
                </c:pt>
                <c:pt idx="199">
                  <c:v>19.95</c:v>
                </c:pt>
                <c:pt idx="200">
                  <c:v>20</c:v>
                </c:pt>
                <c:pt idx="201">
                  <c:v>20.05</c:v>
                </c:pt>
                <c:pt idx="202">
                  <c:v>20.100000000000001</c:v>
                </c:pt>
                <c:pt idx="203">
                  <c:v>20.149999999999999</c:v>
                </c:pt>
                <c:pt idx="204">
                  <c:v>20.2</c:v>
                </c:pt>
                <c:pt idx="205">
                  <c:v>20.25</c:v>
                </c:pt>
                <c:pt idx="206">
                  <c:v>20.3</c:v>
                </c:pt>
                <c:pt idx="207">
                  <c:v>20.350000000000001</c:v>
                </c:pt>
                <c:pt idx="208">
                  <c:v>20.399999999999999</c:v>
                </c:pt>
                <c:pt idx="209">
                  <c:v>20.45</c:v>
                </c:pt>
                <c:pt idx="210">
                  <c:v>20.5</c:v>
                </c:pt>
                <c:pt idx="211">
                  <c:v>20.55</c:v>
                </c:pt>
                <c:pt idx="212">
                  <c:v>20.6</c:v>
                </c:pt>
                <c:pt idx="213">
                  <c:v>20.65</c:v>
                </c:pt>
                <c:pt idx="214">
                  <c:v>20.7</c:v>
                </c:pt>
                <c:pt idx="215">
                  <c:v>20.75</c:v>
                </c:pt>
                <c:pt idx="216">
                  <c:v>20.8</c:v>
                </c:pt>
                <c:pt idx="217">
                  <c:v>20.85</c:v>
                </c:pt>
                <c:pt idx="218">
                  <c:v>20.9</c:v>
                </c:pt>
                <c:pt idx="219">
                  <c:v>20.95</c:v>
                </c:pt>
                <c:pt idx="220">
                  <c:v>21</c:v>
                </c:pt>
                <c:pt idx="221">
                  <c:v>21.05</c:v>
                </c:pt>
                <c:pt idx="222">
                  <c:v>21.1</c:v>
                </c:pt>
                <c:pt idx="223">
                  <c:v>21.15</c:v>
                </c:pt>
                <c:pt idx="224">
                  <c:v>21.2</c:v>
                </c:pt>
                <c:pt idx="225">
                  <c:v>21.25</c:v>
                </c:pt>
                <c:pt idx="226">
                  <c:v>21.3</c:v>
                </c:pt>
                <c:pt idx="227">
                  <c:v>21.35</c:v>
                </c:pt>
                <c:pt idx="228">
                  <c:v>21.4</c:v>
                </c:pt>
                <c:pt idx="229">
                  <c:v>21.45</c:v>
                </c:pt>
                <c:pt idx="230">
                  <c:v>21.5</c:v>
                </c:pt>
                <c:pt idx="231">
                  <c:v>21.55</c:v>
                </c:pt>
                <c:pt idx="232">
                  <c:v>21.6</c:v>
                </c:pt>
                <c:pt idx="233">
                  <c:v>21.65</c:v>
                </c:pt>
                <c:pt idx="234">
                  <c:v>21.7</c:v>
                </c:pt>
                <c:pt idx="235">
                  <c:v>21.75</c:v>
                </c:pt>
                <c:pt idx="236">
                  <c:v>21.8</c:v>
                </c:pt>
                <c:pt idx="237">
                  <c:v>21.85</c:v>
                </c:pt>
                <c:pt idx="238">
                  <c:v>21.9</c:v>
                </c:pt>
                <c:pt idx="239">
                  <c:v>21.95</c:v>
                </c:pt>
                <c:pt idx="240">
                  <c:v>22</c:v>
                </c:pt>
                <c:pt idx="241">
                  <c:v>22.05</c:v>
                </c:pt>
                <c:pt idx="242">
                  <c:v>22.1</c:v>
                </c:pt>
                <c:pt idx="243">
                  <c:v>22.15</c:v>
                </c:pt>
                <c:pt idx="244">
                  <c:v>22.2</c:v>
                </c:pt>
                <c:pt idx="245">
                  <c:v>22.25</c:v>
                </c:pt>
                <c:pt idx="246">
                  <c:v>22.3</c:v>
                </c:pt>
                <c:pt idx="247">
                  <c:v>22.35</c:v>
                </c:pt>
                <c:pt idx="248">
                  <c:v>22.4</c:v>
                </c:pt>
                <c:pt idx="249">
                  <c:v>22.45</c:v>
                </c:pt>
                <c:pt idx="250">
                  <c:v>22.5</c:v>
                </c:pt>
                <c:pt idx="251">
                  <c:v>22.55</c:v>
                </c:pt>
                <c:pt idx="252">
                  <c:v>22.6</c:v>
                </c:pt>
                <c:pt idx="253">
                  <c:v>22.65</c:v>
                </c:pt>
                <c:pt idx="254">
                  <c:v>22.7</c:v>
                </c:pt>
                <c:pt idx="255">
                  <c:v>22.75</c:v>
                </c:pt>
                <c:pt idx="256">
                  <c:v>22.8</c:v>
                </c:pt>
                <c:pt idx="257">
                  <c:v>22.85</c:v>
                </c:pt>
                <c:pt idx="258">
                  <c:v>22.9</c:v>
                </c:pt>
                <c:pt idx="259">
                  <c:v>22.95</c:v>
                </c:pt>
                <c:pt idx="260">
                  <c:v>23</c:v>
                </c:pt>
                <c:pt idx="261">
                  <c:v>23.05</c:v>
                </c:pt>
                <c:pt idx="262">
                  <c:v>23.1</c:v>
                </c:pt>
                <c:pt idx="263">
                  <c:v>23.15</c:v>
                </c:pt>
                <c:pt idx="264">
                  <c:v>23.2</c:v>
                </c:pt>
                <c:pt idx="265">
                  <c:v>23.25</c:v>
                </c:pt>
                <c:pt idx="266">
                  <c:v>23.3</c:v>
                </c:pt>
                <c:pt idx="267">
                  <c:v>23.35</c:v>
                </c:pt>
                <c:pt idx="268">
                  <c:v>23.4</c:v>
                </c:pt>
                <c:pt idx="269">
                  <c:v>23.45</c:v>
                </c:pt>
                <c:pt idx="270">
                  <c:v>23.5</c:v>
                </c:pt>
                <c:pt idx="271">
                  <c:v>23.55</c:v>
                </c:pt>
                <c:pt idx="272">
                  <c:v>23.6</c:v>
                </c:pt>
                <c:pt idx="273">
                  <c:v>23.65</c:v>
                </c:pt>
                <c:pt idx="274">
                  <c:v>23.7</c:v>
                </c:pt>
                <c:pt idx="275">
                  <c:v>23.75</c:v>
                </c:pt>
                <c:pt idx="276">
                  <c:v>23.8</c:v>
                </c:pt>
                <c:pt idx="277">
                  <c:v>23.85</c:v>
                </c:pt>
                <c:pt idx="278">
                  <c:v>23.9</c:v>
                </c:pt>
                <c:pt idx="279">
                  <c:v>23.95</c:v>
                </c:pt>
                <c:pt idx="280">
                  <c:v>24</c:v>
                </c:pt>
                <c:pt idx="281">
                  <c:v>24.05</c:v>
                </c:pt>
                <c:pt idx="282">
                  <c:v>24.1</c:v>
                </c:pt>
                <c:pt idx="283">
                  <c:v>24.15</c:v>
                </c:pt>
                <c:pt idx="284">
                  <c:v>24.2</c:v>
                </c:pt>
                <c:pt idx="285">
                  <c:v>24.25</c:v>
                </c:pt>
                <c:pt idx="286">
                  <c:v>24.3</c:v>
                </c:pt>
                <c:pt idx="287">
                  <c:v>24.35</c:v>
                </c:pt>
                <c:pt idx="288">
                  <c:v>24.4</c:v>
                </c:pt>
                <c:pt idx="289">
                  <c:v>24.45</c:v>
                </c:pt>
                <c:pt idx="290">
                  <c:v>24.5</c:v>
                </c:pt>
                <c:pt idx="291">
                  <c:v>24.55</c:v>
                </c:pt>
                <c:pt idx="292">
                  <c:v>24.6</c:v>
                </c:pt>
                <c:pt idx="293">
                  <c:v>24.65</c:v>
                </c:pt>
                <c:pt idx="294">
                  <c:v>24.7</c:v>
                </c:pt>
                <c:pt idx="295">
                  <c:v>24.75</c:v>
                </c:pt>
                <c:pt idx="296">
                  <c:v>24.8</c:v>
                </c:pt>
                <c:pt idx="297">
                  <c:v>24.85</c:v>
                </c:pt>
                <c:pt idx="298">
                  <c:v>24.9</c:v>
                </c:pt>
                <c:pt idx="299">
                  <c:v>24.95</c:v>
                </c:pt>
                <c:pt idx="300">
                  <c:v>25</c:v>
                </c:pt>
                <c:pt idx="301">
                  <c:v>25.05</c:v>
                </c:pt>
                <c:pt idx="302">
                  <c:v>25.1</c:v>
                </c:pt>
                <c:pt idx="303">
                  <c:v>25.15</c:v>
                </c:pt>
                <c:pt idx="304">
                  <c:v>25.2</c:v>
                </c:pt>
                <c:pt idx="305">
                  <c:v>25.25</c:v>
                </c:pt>
                <c:pt idx="306">
                  <c:v>25.3</c:v>
                </c:pt>
                <c:pt idx="307">
                  <c:v>25.35</c:v>
                </c:pt>
                <c:pt idx="308">
                  <c:v>25.4</c:v>
                </c:pt>
                <c:pt idx="309">
                  <c:v>25.45</c:v>
                </c:pt>
                <c:pt idx="310">
                  <c:v>25.5</c:v>
                </c:pt>
                <c:pt idx="311">
                  <c:v>25.55</c:v>
                </c:pt>
                <c:pt idx="312">
                  <c:v>25.6</c:v>
                </c:pt>
                <c:pt idx="313">
                  <c:v>25.65</c:v>
                </c:pt>
                <c:pt idx="314">
                  <c:v>25.7</c:v>
                </c:pt>
                <c:pt idx="315">
                  <c:v>25.75</c:v>
                </c:pt>
                <c:pt idx="316">
                  <c:v>25.8</c:v>
                </c:pt>
                <c:pt idx="317">
                  <c:v>25.85</c:v>
                </c:pt>
                <c:pt idx="318">
                  <c:v>25.9</c:v>
                </c:pt>
                <c:pt idx="319">
                  <c:v>25.95</c:v>
                </c:pt>
                <c:pt idx="320">
                  <c:v>26</c:v>
                </c:pt>
                <c:pt idx="321">
                  <c:v>26.05</c:v>
                </c:pt>
                <c:pt idx="322">
                  <c:v>26.1</c:v>
                </c:pt>
                <c:pt idx="323">
                  <c:v>26.15</c:v>
                </c:pt>
                <c:pt idx="324">
                  <c:v>26.2</c:v>
                </c:pt>
                <c:pt idx="325">
                  <c:v>26.25</c:v>
                </c:pt>
                <c:pt idx="326">
                  <c:v>26.3</c:v>
                </c:pt>
                <c:pt idx="327">
                  <c:v>26.35</c:v>
                </c:pt>
                <c:pt idx="328">
                  <c:v>26.4</c:v>
                </c:pt>
                <c:pt idx="329">
                  <c:v>26.45</c:v>
                </c:pt>
                <c:pt idx="330">
                  <c:v>26.5</c:v>
                </c:pt>
                <c:pt idx="331">
                  <c:v>26.55</c:v>
                </c:pt>
                <c:pt idx="332">
                  <c:v>26.6</c:v>
                </c:pt>
                <c:pt idx="333">
                  <c:v>26.65</c:v>
                </c:pt>
                <c:pt idx="334">
                  <c:v>26.7</c:v>
                </c:pt>
                <c:pt idx="335">
                  <c:v>26.75</c:v>
                </c:pt>
                <c:pt idx="336">
                  <c:v>26.8</c:v>
                </c:pt>
                <c:pt idx="337">
                  <c:v>26.85</c:v>
                </c:pt>
                <c:pt idx="338">
                  <c:v>26.9</c:v>
                </c:pt>
                <c:pt idx="339">
                  <c:v>26.95</c:v>
                </c:pt>
                <c:pt idx="340">
                  <c:v>27</c:v>
                </c:pt>
                <c:pt idx="341">
                  <c:v>27.05</c:v>
                </c:pt>
                <c:pt idx="342">
                  <c:v>27.1</c:v>
                </c:pt>
                <c:pt idx="343">
                  <c:v>27.15</c:v>
                </c:pt>
                <c:pt idx="344">
                  <c:v>27.2</c:v>
                </c:pt>
                <c:pt idx="345">
                  <c:v>27.25</c:v>
                </c:pt>
                <c:pt idx="346">
                  <c:v>27.3</c:v>
                </c:pt>
                <c:pt idx="347">
                  <c:v>27.35</c:v>
                </c:pt>
                <c:pt idx="348">
                  <c:v>27.4</c:v>
                </c:pt>
                <c:pt idx="349">
                  <c:v>27.45</c:v>
                </c:pt>
                <c:pt idx="350">
                  <c:v>27.5</c:v>
                </c:pt>
                <c:pt idx="351">
                  <c:v>27.55</c:v>
                </c:pt>
                <c:pt idx="352">
                  <c:v>27.6</c:v>
                </c:pt>
                <c:pt idx="353">
                  <c:v>27.65</c:v>
                </c:pt>
                <c:pt idx="354">
                  <c:v>27.7</c:v>
                </c:pt>
                <c:pt idx="355">
                  <c:v>27.75</c:v>
                </c:pt>
                <c:pt idx="356">
                  <c:v>27.8</c:v>
                </c:pt>
                <c:pt idx="357">
                  <c:v>27.85</c:v>
                </c:pt>
                <c:pt idx="358">
                  <c:v>27.9</c:v>
                </c:pt>
                <c:pt idx="359">
                  <c:v>27.95</c:v>
                </c:pt>
                <c:pt idx="360">
                  <c:v>28</c:v>
                </c:pt>
                <c:pt idx="361">
                  <c:v>28.05</c:v>
                </c:pt>
                <c:pt idx="362">
                  <c:v>28.1</c:v>
                </c:pt>
                <c:pt idx="363">
                  <c:v>28.15</c:v>
                </c:pt>
                <c:pt idx="364">
                  <c:v>28.2</c:v>
                </c:pt>
                <c:pt idx="365">
                  <c:v>28.25</c:v>
                </c:pt>
                <c:pt idx="366">
                  <c:v>28.3</c:v>
                </c:pt>
                <c:pt idx="367">
                  <c:v>28.35</c:v>
                </c:pt>
                <c:pt idx="368">
                  <c:v>28.4</c:v>
                </c:pt>
                <c:pt idx="369">
                  <c:v>28.45</c:v>
                </c:pt>
                <c:pt idx="370">
                  <c:v>28.5</c:v>
                </c:pt>
                <c:pt idx="371">
                  <c:v>28.55</c:v>
                </c:pt>
                <c:pt idx="372">
                  <c:v>28.6</c:v>
                </c:pt>
                <c:pt idx="373">
                  <c:v>28.65</c:v>
                </c:pt>
                <c:pt idx="374">
                  <c:v>28.7</c:v>
                </c:pt>
                <c:pt idx="375">
                  <c:v>28.75</c:v>
                </c:pt>
                <c:pt idx="376">
                  <c:v>28.8</c:v>
                </c:pt>
                <c:pt idx="377">
                  <c:v>28.85</c:v>
                </c:pt>
                <c:pt idx="378">
                  <c:v>28.9</c:v>
                </c:pt>
                <c:pt idx="379">
                  <c:v>28.95</c:v>
                </c:pt>
                <c:pt idx="380">
                  <c:v>29</c:v>
                </c:pt>
                <c:pt idx="381">
                  <c:v>29.05</c:v>
                </c:pt>
                <c:pt idx="382">
                  <c:v>29.1</c:v>
                </c:pt>
                <c:pt idx="383">
                  <c:v>29.15</c:v>
                </c:pt>
                <c:pt idx="384">
                  <c:v>29.2</c:v>
                </c:pt>
                <c:pt idx="385">
                  <c:v>29.25</c:v>
                </c:pt>
                <c:pt idx="386">
                  <c:v>29.3</c:v>
                </c:pt>
                <c:pt idx="387">
                  <c:v>29.35</c:v>
                </c:pt>
                <c:pt idx="388">
                  <c:v>29.4</c:v>
                </c:pt>
                <c:pt idx="389">
                  <c:v>29.45</c:v>
                </c:pt>
                <c:pt idx="390">
                  <c:v>29.5</c:v>
                </c:pt>
                <c:pt idx="391">
                  <c:v>29.55</c:v>
                </c:pt>
                <c:pt idx="392">
                  <c:v>29.6</c:v>
                </c:pt>
                <c:pt idx="393">
                  <c:v>29.65</c:v>
                </c:pt>
                <c:pt idx="394">
                  <c:v>29.7</c:v>
                </c:pt>
                <c:pt idx="395">
                  <c:v>29.75</c:v>
                </c:pt>
                <c:pt idx="396">
                  <c:v>29.8</c:v>
                </c:pt>
                <c:pt idx="397">
                  <c:v>29.85</c:v>
                </c:pt>
                <c:pt idx="398">
                  <c:v>29.9</c:v>
                </c:pt>
                <c:pt idx="399">
                  <c:v>29.95</c:v>
                </c:pt>
                <c:pt idx="400">
                  <c:v>30</c:v>
                </c:pt>
                <c:pt idx="401">
                  <c:v>30.05</c:v>
                </c:pt>
                <c:pt idx="402">
                  <c:v>30.1</c:v>
                </c:pt>
                <c:pt idx="403">
                  <c:v>30.15</c:v>
                </c:pt>
                <c:pt idx="404">
                  <c:v>30.2</c:v>
                </c:pt>
                <c:pt idx="405">
                  <c:v>30.25</c:v>
                </c:pt>
                <c:pt idx="406">
                  <c:v>30.3</c:v>
                </c:pt>
                <c:pt idx="407">
                  <c:v>30.35</c:v>
                </c:pt>
                <c:pt idx="408">
                  <c:v>30.4</c:v>
                </c:pt>
                <c:pt idx="409">
                  <c:v>30.45</c:v>
                </c:pt>
                <c:pt idx="410">
                  <c:v>30.5</c:v>
                </c:pt>
                <c:pt idx="411">
                  <c:v>30.55</c:v>
                </c:pt>
                <c:pt idx="412">
                  <c:v>30.6</c:v>
                </c:pt>
                <c:pt idx="413">
                  <c:v>30.65</c:v>
                </c:pt>
                <c:pt idx="414">
                  <c:v>30.7</c:v>
                </c:pt>
                <c:pt idx="415">
                  <c:v>30.75</c:v>
                </c:pt>
                <c:pt idx="416">
                  <c:v>30.8</c:v>
                </c:pt>
                <c:pt idx="417">
                  <c:v>30.85</c:v>
                </c:pt>
                <c:pt idx="418">
                  <c:v>30.9</c:v>
                </c:pt>
                <c:pt idx="419">
                  <c:v>30.95</c:v>
                </c:pt>
                <c:pt idx="420">
                  <c:v>31</c:v>
                </c:pt>
                <c:pt idx="421">
                  <c:v>31.05</c:v>
                </c:pt>
                <c:pt idx="422">
                  <c:v>31.1</c:v>
                </c:pt>
                <c:pt idx="423">
                  <c:v>31.15</c:v>
                </c:pt>
                <c:pt idx="424">
                  <c:v>31.2</c:v>
                </c:pt>
                <c:pt idx="425">
                  <c:v>31.25</c:v>
                </c:pt>
                <c:pt idx="426">
                  <c:v>31.3</c:v>
                </c:pt>
                <c:pt idx="427">
                  <c:v>31.35</c:v>
                </c:pt>
                <c:pt idx="428">
                  <c:v>31.4</c:v>
                </c:pt>
                <c:pt idx="429">
                  <c:v>31.45</c:v>
                </c:pt>
                <c:pt idx="430">
                  <c:v>31.5</c:v>
                </c:pt>
                <c:pt idx="431">
                  <c:v>31.55</c:v>
                </c:pt>
                <c:pt idx="432">
                  <c:v>31.6</c:v>
                </c:pt>
                <c:pt idx="433">
                  <c:v>31.65</c:v>
                </c:pt>
                <c:pt idx="434">
                  <c:v>31.7</c:v>
                </c:pt>
                <c:pt idx="435">
                  <c:v>31.75</c:v>
                </c:pt>
                <c:pt idx="436">
                  <c:v>31.8</c:v>
                </c:pt>
                <c:pt idx="437">
                  <c:v>31.85</c:v>
                </c:pt>
                <c:pt idx="438">
                  <c:v>31.9</c:v>
                </c:pt>
                <c:pt idx="439">
                  <c:v>31.95</c:v>
                </c:pt>
                <c:pt idx="440">
                  <c:v>32</c:v>
                </c:pt>
                <c:pt idx="441">
                  <c:v>32.049999999999997</c:v>
                </c:pt>
                <c:pt idx="442">
                  <c:v>32.1</c:v>
                </c:pt>
                <c:pt idx="443">
                  <c:v>32.15</c:v>
                </c:pt>
                <c:pt idx="444">
                  <c:v>32.200000000000003</c:v>
                </c:pt>
                <c:pt idx="445">
                  <c:v>32.25</c:v>
                </c:pt>
                <c:pt idx="446">
                  <c:v>32.299999999999997</c:v>
                </c:pt>
                <c:pt idx="447">
                  <c:v>32.35</c:v>
                </c:pt>
                <c:pt idx="448">
                  <c:v>32.4</c:v>
                </c:pt>
                <c:pt idx="449">
                  <c:v>32.450000000000003</c:v>
                </c:pt>
                <c:pt idx="450">
                  <c:v>32.5</c:v>
                </c:pt>
                <c:pt idx="451">
                  <c:v>32.549999999999997</c:v>
                </c:pt>
                <c:pt idx="452">
                  <c:v>32.6</c:v>
                </c:pt>
                <c:pt idx="453">
                  <c:v>32.65</c:v>
                </c:pt>
                <c:pt idx="454">
                  <c:v>32.700000000000003</c:v>
                </c:pt>
                <c:pt idx="455">
                  <c:v>32.75</c:v>
                </c:pt>
                <c:pt idx="456">
                  <c:v>32.799999999999997</c:v>
                </c:pt>
                <c:pt idx="457">
                  <c:v>32.85</c:v>
                </c:pt>
                <c:pt idx="458">
                  <c:v>32.9</c:v>
                </c:pt>
                <c:pt idx="459">
                  <c:v>32.950000000000003</c:v>
                </c:pt>
                <c:pt idx="460">
                  <c:v>33</c:v>
                </c:pt>
                <c:pt idx="461">
                  <c:v>33.049999999999997</c:v>
                </c:pt>
                <c:pt idx="462">
                  <c:v>33.1</c:v>
                </c:pt>
                <c:pt idx="463">
                  <c:v>33.15</c:v>
                </c:pt>
                <c:pt idx="464">
                  <c:v>33.200000000000003</c:v>
                </c:pt>
                <c:pt idx="465">
                  <c:v>33.25</c:v>
                </c:pt>
                <c:pt idx="466">
                  <c:v>33.299999999999997</c:v>
                </c:pt>
                <c:pt idx="467">
                  <c:v>33.35</c:v>
                </c:pt>
                <c:pt idx="468">
                  <c:v>33.4</c:v>
                </c:pt>
                <c:pt idx="469">
                  <c:v>33.450000000000003</c:v>
                </c:pt>
                <c:pt idx="470">
                  <c:v>33.5</c:v>
                </c:pt>
                <c:pt idx="471">
                  <c:v>33.549999999999997</c:v>
                </c:pt>
                <c:pt idx="472">
                  <c:v>33.6</c:v>
                </c:pt>
                <c:pt idx="473">
                  <c:v>33.65</c:v>
                </c:pt>
                <c:pt idx="474">
                  <c:v>33.700000000000003</c:v>
                </c:pt>
                <c:pt idx="475">
                  <c:v>33.75</c:v>
                </c:pt>
                <c:pt idx="476">
                  <c:v>33.799999999999997</c:v>
                </c:pt>
                <c:pt idx="477">
                  <c:v>33.85</c:v>
                </c:pt>
                <c:pt idx="478">
                  <c:v>33.9</c:v>
                </c:pt>
                <c:pt idx="479">
                  <c:v>33.950000000000003</c:v>
                </c:pt>
                <c:pt idx="480">
                  <c:v>34</c:v>
                </c:pt>
                <c:pt idx="481">
                  <c:v>34.049999999999997</c:v>
                </c:pt>
                <c:pt idx="482">
                  <c:v>34.1</c:v>
                </c:pt>
                <c:pt idx="483">
                  <c:v>34.15</c:v>
                </c:pt>
                <c:pt idx="484">
                  <c:v>34.200000000000003</c:v>
                </c:pt>
                <c:pt idx="485">
                  <c:v>34.25</c:v>
                </c:pt>
                <c:pt idx="486">
                  <c:v>34.299999999999997</c:v>
                </c:pt>
                <c:pt idx="487">
                  <c:v>34.35</c:v>
                </c:pt>
                <c:pt idx="488">
                  <c:v>34.4</c:v>
                </c:pt>
                <c:pt idx="489">
                  <c:v>34.450000000000003</c:v>
                </c:pt>
                <c:pt idx="490">
                  <c:v>34.5</c:v>
                </c:pt>
                <c:pt idx="491">
                  <c:v>34.549999999999997</c:v>
                </c:pt>
                <c:pt idx="492">
                  <c:v>34.6</c:v>
                </c:pt>
                <c:pt idx="493">
                  <c:v>34.65</c:v>
                </c:pt>
                <c:pt idx="494">
                  <c:v>34.700000000000003</c:v>
                </c:pt>
                <c:pt idx="495">
                  <c:v>34.75</c:v>
                </c:pt>
                <c:pt idx="496">
                  <c:v>34.799999999999997</c:v>
                </c:pt>
                <c:pt idx="497">
                  <c:v>34.85</c:v>
                </c:pt>
                <c:pt idx="498">
                  <c:v>34.9</c:v>
                </c:pt>
                <c:pt idx="499">
                  <c:v>34.950000000000003</c:v>
                </c:pt>
                <c:pt idx="500">
                  <c:v>35</c:v>
                </c:pt>
                <c:pt idx="501">
                  <c:v>35.049999999999997</c:v>
                </c:pt>
                <c:pt idx="502">
                  <c:v>35.1</c:v>
                </c:pt>
                <c:pt idx="503">
                  <c:v>35.15</c:v>
                </c:pt>
                <c:pt idx="504">
                  <c:v>35.200000000000003</c:v>
                </c:pt>
                <c:pt idx="505">
                  <c:v>35.25</c:v>
                </c:pt>
                <c:pt idx="506">
                  <c:v>35.299999999999997</c:v>
                </c:pt>
                <c:pt idx="507">
                  <c:v>35.35</c:v>
                </c:pt>
                <c:pt idx="508">
                  <c:v>35.4</c:v>
                </c:pt>
                <c:pt idx="509">
                  <c:v>35.450000000000003</c:v>
                </c:pt>
                <c:pt idx="510">
                  <c:v>35.5</c:v>
                </c:pt>
                <c:pt idx="511">
                  <c:v>35.549999999999997</c:v>
                </c:pt>
                <c:pt idx="512">
                  <c:v>35.6</c:v>
                </c:pt>
                <c:pt idx="513">
                  <c:v>35.65</c:v>
                </c:pt>
                <c:pt idx="514">
                  <c:v>35.700000000000003</c:v>
                </c:pt>
                <c:pt idx="515">
                  <c:v>35.75</c:v>
                </c:pt>
                <c:pt idx="516">
                  <c:v>35.799999999999997</c:v>
                </c:pt>
                <c:pt idx="517">
                  <c:v>35.85</c:v>
                </c:pt>
                <c:pt idx="518">
                  <c:v>35.9</c:v>
                </c:pt>
                <c:pt idx="519">
                  <c:v>35.950000000000003</c:v>
                </c:pt>
                <c:pt idx="520">
                  <c:v>36</c:v>
                </c:pt>
                <c:pt idx="521">
                  <c:v>36.049999999999997</c:v>
                </c:pt>
                <c:pt idx="522">
                  <c:v>36.1</c:v>
                </c:pt>
                <c:pt idx="523">
                  <c:v>36.15</c:v>
                </c:pt>
                <c:pt idx="524">
                  <c:v>36.200000000000003</c:v>
                </c:pt>
                <c:pt idx="525">
                  <c:v>36.25</c:v>
                </c:pt>
                <c:pt idx="526">
                  <c:v>36.299999999999997</c:v>
                </c:pt>
                <c:pt idx="527">
                  <c:v>36.35</c:v>
                </c:pt>
                <c:pt idx="528">
                  <c:v>36.4</c:v>
                </c:pt>
                <c:pt idx="529">
                  <c:v>36.450000000000003</c:v>
                </c:pt>
                <c:pt idx="530">
                  <c:v>36.5</c:v>
                </c:pt>
                <c:pt idx="531">
                  <c:v>36.549999999999997</c:v>
                </c:pt>
                <c:pt idx="532">
                  <c:v>36.6</c:v>
                </c:pt>
                <c:pt idx="533">
                  <c:v>36.65</c:v>
                </c:pt>
                <c:pt idx="534">
                  <c:v>36.700000000000003</c:v>
                </c:pt>
                <c:pt idx="535">
                  <c:v>36.75</c:v>
                </c:pt>
                <c:pt idx="536">
                  <c:v>36.799999999999997</c:v>
                </c:pt>
                <c:pt idx="537">
                  <c:v>36.85</c:v>
                </c:pt>
                <c:pt idx="538">
                  <c:v>36.9</c:v>
                </c:pt>
                <c:pt idx="539">
                  <c:v>36.950000000000003</c:v>
                </c:pt>
                <c:pt idx="540">
                  <c:v>37</c:v>
                </c:pt>
                <c:pt idx="541">
                  <c:v>37.049999999999997</c:v>
                </c:pt>
                <c:pt idx="542">
                  <c:v>37.1</c:v>
                </c:pt>
                <c:pt idx="543">
                  <c:v>37.15</c:v>
                </c:pt>
                <c:pt idx="544">
                  <c:v>37.200000000000003</c:v>
                </c:pt>
                <c:pt idx="545">
                  <c:v>37.25</c:v>
                </c:pt>
                <c:pt idx="546">
                  <c:v>37.299999999999997</c:v>
                </c:pt>
                <c:pt idx="547">
                  <c:v>37.35</c:v>
                </c:pt>
                <c:pt idx="548">
                  <c:v>37.4</c:v>
                </c:pt>
                <c:pt idx="549">
                  <c:v>37.450000000000003</c:v>
                </c:pt>
                <c:pt idx="550">
                  <c:v>37.5</c:v>
                </c:pt>
                <c:pt idx="551">
                  <c:v>37.549999999999997</c:v>
                </c:pt>
                <c:pt idx="552">
                  <c:v>37.6</c:v>
                </c:pt>
                <c:pt idx="553">
                  <c:v>37.65</c:v>
                </c:pt>
                <c:pt idx="554">
                  <c:v>37.700000000000003</c:v>
                </c:pt>
                <c:pt idx="555">
                  <c:v>37.75</c:v>
                </c:pt>
                <c:pt idx="556">
                  <c:v>37.799999999999997</c:v>
                </c:pt>
                <c:pt idx="557">
                  <c:v>37.85</c:v>
                </c:pt>
                <c:pt idx="558">
                  <c:v>37.9</c:v>
                </c:pt>
                <c:pt idx="559">
                  <c:v>37.950000000000003</c:v>
                </c:pt>
                <c:pt idx="560">
                  <c:v>38</c:v>
                </c:pt>
                <c:pt idx="561">
                  <c:v>38.049999999999997</c:v>
                </c:pt>
                <c:pt idx="562">
                  <c:v>38.1</c:v>
                </c:pt>
                <c:pt idx="563">
                  <c:v>38.15</c:v>
                </c:pt>
                <c:pt idx="564">
                  <c:v>38.200000000000003</c:v>
                </c:pt>
                <c:pt idx="565">
                  <c:v>38.25</c:v>
                </c:pt>
                <c:pt idx="566">
                  <c:v>38.299999999999997</c:v>
                </c:pt>
                <c:pt idx="567">
                  <c:v>38.35</c:v>
                </c:pt>
                <c:pt idx="568">
                  <c:v>38.4</c:v>
                </c:pt>
                <c:pt idx="569">
                  <c:v>38.450000000000003</c:v>
                </c:pt>
                <c:pt idx="570">
                  <c:v>38.5</c:v>
                </c:pt>
                <c:pt idx="571">
                  <c:v>38.549999999999997</c:v>
                </c:pt>
                <c:pt idx="572">
                  <c:v>38.6</c:v>
                </c:pt>
                <c:pt idx="573">
                  <c:v>38.65</c:v>
                </c:pt>
                <c:pt idx="574">
                  <c:v>38.700000000000003</c:v>
                </c:pt>
                <c:pt idx="575">
                  <c:v>38.75</c:v>
                </c:pt>
                <c:pt idx="576">
                  <c:v>38.799999999999997</c:v>
                </c:pt>
                <c:pt idx="577">
                  <c:v>38.85</c:v>
                </c:pt>
                <c:pt idx="578">
                  <c:v>38.9</c:v>
                </c:pt>
                <c:pt idx="579">
                  <c:v>38.950000000000003</c:v>
                </c:pt>
                <c:pt idx="580">
                  <c:v>39</c:v>
                </c:pt>
                <c:pt idx="581">
                  <c:v>39.049999999999997</c:v>
                </c:pt>
                <c:pt idx="582">
                  <c:v>39.1</c:v>
                </c:pt>
                <c:pt idx="583">
                  <c:v>39.15</c:v>
                </c:pt>
                <c:pt idx="584">
                  <c:v>39.200000000000003</c:v>
                </c:pt>
                <c:pt idx="585">
                  <c:v>39.25</c:v>
                </c:pt>
                <c:pt idx="586">
                  <c:v>39.299999999999997</c:v>
                </c:pt>
                <c:pt idx="587">
                  <c:v>39.35</c:v>
                </c:pt>
                <c:pt idx="588">
                  <c:v>39.4</c:v>
                </c:pt>
                <c:pt idx="589">
                  <c:v>39.450000000000003</c:v>
                </c:pt>
                <c:pt idx="590">
                  <c:v>39.5</c:v>
                </c:pt>
                <c:pt idx="591">
                  <c:v>39.549999999999997</c:v>
                </c:pt>
                <c:pt idx="592">
                  <c:v>39.6</c:v>
                </c:pt>
                <c:pt idx="593">
                  <c:v>39.65</c:v>
                </c:pt>
                <c:pt idx="594">
                  <c:v>39.700000000000003</c:v>
                </c:pt>
                <c:pt idx="595">
                  <c:v>39.75</c:v>
                </c:pt>
                <c:pt idx="596">
                  <c:v>39.799999999999997</c:v>
                </c:pt>
                <c:pt idx="597">
                  <c:v>39.85</c:v>
                </c:pt>
                <c:pt idx="598">
                  <c:v>39.9</c:v>
                </c:pt>
                <c:pt idx="599">
                  <c:v>39.950000000000003</c:v>
                </c:pt>
                <c:pt idx="600">
                  <c:v>40</c:v>
                </c:pt>
                <c:pt idx="601">
                  <c:v>40.049999999999997</c:v>
                </c:pt>
                <c:pt idx="602">
                  <c:v>40.1</c:v>
                </c:pt>
                <c:pt idx="603">
                  <c:v>40.15</c:v>
                </c:pt>
                <c:pt idx="604">
                  <c:v>40.200000000000003</c:v>
                </c:pt>
                <c:pt idx="605">
                  <c:v>40.25</c:v>
                </c:pt>
                <c:pt idx="606">
                  <c:v>40.299999999999997</c:v>
                </c:pt>
                <c:pt idx="607">
                  <c:v>40.35</c:v>
                </c:pt>
                <c:pt idx="608">
                  <c:v>40.4</c:v>
                </c:pt>
                <c:pt idx="609">
                  <c:v>40.450000000000003</c:v>
                </c:pt>
                <c:pt idx="610">
                  <c:v>40.5</c:v>
                </c:pt>
                <c:pt idx="611">
                  <c:v>40.549999999999997</c:v>
                </c:pt>
                <c:pt idx="612">
                  <c:v>40.6</c:v>
                </c:pt>
                <c:pt idx="613">
                  <c:v>40.65</c:v>
                </c:pt>
                <c:pt idx="614">
                  <c:v>40.700000000000003</c:v>
                </c:pt>
                <c:pt idx="615">
                  <c:v>40.75</c:v>
                </c:pt>
                <c:pt idx="616">
                  <c:v>40.799999999999997</c:v>
                </c:pt>
                <c:pt idx="617">
                  <c:v>40.85</c:v>
                </c:pt>
                <c:pt idx="618">
                  <c:v>40.9</c:v>
                </c:pt>
                <c:pt idx="619">
                  <c:v>40.950000000000003</c:v>
                </c:pt>
                <c:pt idx="620">
                  <c:v>41</c:v>
                </c:pt>
                <c:pt idx="621">
                  <c:v>41.05</c:v>
                </c:pt>
                <c:pt idx="622">
                  <c:v>41.1</c:v>
                </c:pt>
                <c:pt idx="623">
                  <c:v>41.15</c:v>
                </c:pt>
                <c:pt idx="624">
                  <c:v>41.2</c:v>
                </c:pt>
                <c:pt idx="625">
                  <c:v>41.25</c:v>
                </c:pt>
                <c:pt idx="626">
                  <c:v>41.3</c:v>
                </c:pt>
                <c:pt idx="627">
                  <c:v>41.35</c:v>
                </c:pt>
                <c:pt idx="628">
                  <c:v>41.4</c:v>
                </c:pt>
                <c:pt idx="629">
                  <c:v>41.45</c:v>
                </c:pt>
                <c:pt idx="630">
                  <c:v>41.5</c:v>
                </c:pt>
                <c:pt idx="631">
                  <c:v>41.55</c:v>
                </c:pt>
                <c:pt idx="632">
                  <c:v>41.6</c:v>
                </c:pt>
                <c:pt idx="633">
                  <c:v>41.65</c:v>
                </c:pt>
                <c:pt idx="634">
                  <c:v>41.7</c:v>
                </c:pt>
                <c:pt idx="635">
                  <c:v>41.75</c:v>
                </c:pt>
                <c:pt idx="636">
                  <c:v>41.8</c:v>
                </c:pt>
                <c:pt idx="637">
                  <c:v>41.85</c:v>
                </c:pt>
                <c:pt idx="638">
                  <c:v>41.9</c:v>
                </c:pt>
                <c:pt idx="639">
                  <c:v>41.95</c:v>
                </c:pt>
                <c:pt idx="640">
                  <c:v>42</c:v>
                </c:pt>
                <c:pt idx="641">
                  <c:v>42.05</c:v>
                </c:pt>
                <c:pt idx="642">
                  <c:v>42.1</c:v>
                </c:pt>
                <c:pt idx="643">
                  <c:v>42.15</c:v>
                </c:pt>
                <c:pt idx="644">
                  <c:v>42.2</c:v>
                </c:pt>
                <c:pt idx="645">
                  <c:v>42.25</c:v>
                </c:pt>
                <c:pt idx="646">
                  <c:v>42.3</c:v>
                </c:pt>
                <c:pt idx="647">
                  <c:v>42.35</c:v>
                </c:pt>
                <c:pt idx="648">
                  <c:v>42.4</c:v>
                </c:pt>
                <c:pt idx="649">
                  <c:v>42.45</c:v>
                </c:pt>
                <c:pt idx="650">
                  <c:v>42.5</c:v>
                </c:pt>
                <c:pt idx="651">
                  <c:v>42.55</c:v>
                </c:pt>
                <c:pt idx="652">
                  <c:v>42.6</c:v>
                </c:pt>
                <c:pt idx="653">
                  <c:v>42.65</c:v>
                </c:pt>
                <c:pt idx="654">
                  <c:v>42.7</c:v>
                </c:pt>
                <c:pt idx="655">
                  <c:v>42.75</c:v>
                </c:pt>
                <c:pt idx="656">
                  <c:v>42.8</c:v>
                </c:pt>
                <c:pt idx="657">
                  <c:v>42.85</c:v>
                </c:pt>
                <c:pt idx="658">
                  <c:v>42.9</c:v>
                </c:pt>
                <c:pt idx="659">
                  <c:v>42.95</c:v>
                </c:pt>
                <c:pt idx="660">
                  <c:v>43</c:v>
                </c:pt>
              </c:numCache>
            </c:numRef>
          </c:xVal>
          <c:yVal>
            <c:numRef>
              <c:f>Thermistor!$C$15:$C$675</c:f>
              <c:numCache>
                <c:formatCode>General</c:formatCode>
                <c:ptCount val="661"/>
                <c:pt idx="0">
                  <c:v>25.089140989201667</c:v>
                </c:pt>
                <c:pt idx="1">
                  <c:v>24.97547394094164</c:v>
                </c:pt>
                <c:pt idx="2">
                  <c:v>24.862446190609148</c:v>
                </c:pt>
                <c:pt idx="3">
                  <c:v>24.750050975458862</c:v>
                </c:pt>
                <c:pt idx="4">
                  <c:v>24.638281637333137</c:v>
                </c:pt>
                <c:pt idx="5">
                  <c:v>24.527131620539478</c:v>
                </c:pt>
                <c:pt idx="6">
                  <c:v>24.416594469780819</c:v>
                </c:pt>
                <c:pt idx="7">
                  <c:v>24.306663828137459</c:v>
                </c:pt>
                <c:pt idx="8">
                  <c:v>24.197333435099438</c:v>
                </c:pt>
                <c:pt idx="9">
                  <c:v>24.088597124647379</c:v>
                </c:pt>
                <c:pt idx="10">
                  <c:v>23.980448823380016</c:v>
                </c:pt>
                <c:pt idx="11">
                  <c:v>23.872882548688835</c:v>
                </c:pt>
                <c:pt idx="12">
                  <c:v>23.765892406975809</c:v>
                </c:pt>
                <c:pt idx="13">
                  <c:v>23.659472591915119</c:v>
                </c:pt>
                <c:pt idx="14">
                  <c:v>23.55361738275667</c:v>
                </c:pt>
                <c:pt idx="15">
                  <c:v>23.448321142670522</c:v>
                </c:pt>
                <c:pt idx="16">
                  <c:v>23.343578317130437</c:v>
                </c:pt>
                <c:pt idx="17">
                  <c:v>23.23938343233641</c:v>
                </c:pt>
                <c:pt idx="18">
                  <c:v>23.13573109367411</c:v>
                </c:pt>
                <c:pt idx="19">
                  <c:v>23.032615984211532</c:v>
                </c:pt>
                <c:pt idx="20">
                  <c:v>22.930032863229371</c:v>
                </c:pt>
                <c:pt idx="21">
                  <c:v>22.827976564787491</c:v>
                </c:pt>
                <c:pt idx="22">
                  <c:v>22.726441996323558</c:v>
                </c:pt>
                <c:pt idx="23">
                  <c:v>22.625424137284483</c:v>
                </c:pt>
                <c:pt idx="24">
                  <c:v>22.524918037789689</c:v>
                </c:pt>
                <c:pt idx="25">
                  <c:v>22.424918817324397</c:v>
                </c:pt>
                <c:pt idx="26">
                  <c:v>22.32542166346343</c:v>
                </c:pt>
                <c:pt idx="27">
                  <c:v>22.226421830623963</c:v>
                </c:pt>
                <c:pt idx="28">
                  <c:v>22.12791463884588</c:v>
                </c:pt>
                <c:pt idx="29">
                  <c:v>22.029895472600401</c:v>
                </c:pt>
                <c:pt idx="30">
                  <c:v>21.932359779625187</c:v>
                </c:pt>
                <c:pt idx="31">
                  <c:v>21.835303069785141</c:v>
                </c:pt>
                <c:pt idx="32">
                  <c:v>21.738720913959355</c:v>
                </c:pt>
                <c:pt idx="33">
                  <c:v>21.642608942951711</c:v>
                </c:pt>
                <c:pt idx="34">
                  <c:v>21.546962846426368</c:v>
                </c:pt>
                <c:pt idx="35">
                  <c:v>21.451778371866283</c:v>
                </c:pt>
                <c:pt idx="36">
                  <c:v>21.357051323554344</c:v>
                </c:pt>
                <c:pt idx="37">
                  <c:v>21.262777561577195</c:v>
                </c:pt>
                <c:pt idx="38">
                  <c:v>21.168953000849967</c:v>
                </c:pt>
                <c:pt idx="39">
                  <c:v>21.075573610162962</c:v>
                </c:pt>
                <c:pt idx="40">
                  <c:v>20.982635411248054</c:v>
                </c:pt>
                <c:pt idx="41">
                  <c:v>20.890134477865274</c:v>
                </c:pt>
                <c:pt idx="42">
                  <c:v>20.798066934909457</c:v>
                </c:pt>
                <c:pt idx="43">
                  <c:v>20.706428957534911</c:v>
                </c:pt>
                <c:pt idx="44">
                  <c:v>20.615216770299355</c:v>
                </c:pt>
                <c:pt idx="45">
                  <c:v>20.524426646325708</c:v>
                </c:pt>
                <c:pt idx="46">
                  <c:v>20.434054906481265</c:v>
                </c:pt>
                <c:pt idx="47">
                  <c:v>20.344097918574107</c:v>
                </c:pt>
                <c:pt idx="48">
                  <c:v>20.254552096566499</c:v>
                </c:pt>
                <c:pt idx="49">
                  <c:v>20.165413899804093</c:v>
                </c:pt>
                <c:pt idx="50">
                  <c:v>20.076679832261789</c:v>
                </c:pt>
                <c:pt idx="51">
                  <c:v>19.98834644180414</c:v>
                </c:pt>
                <c:pt idx="52">
                  <c:v>19.900410319461741</c:v>
                </c:pt>
                <c:pt idx="53">
                  <c:v>19.812868098721879</c:v>
                </c:pt>
                <c:pt idx="54">
                  <c:v>19.725716454834014</c:v>
                </c:pt>
                <c:pt idx="55">
                  <c:v>19.638952104128805</c:v>
                </c:pt>
                <c:pt idx="56">
                  <c:v>19.552571803351327</c:v>
                </c:pt>
                <c:pt idx="57">
                  <c:v>19.466572349007322</c:v>
                </c:pt>
                <c:pt idx="58">
                  <c:v>19.380950576722853</c:v>
                </c:pt>
                <c:pt idx="59">
                  <c:v>19.295703360616471</c:v>
                </c:pt>
                <c:pt idx="60">
                  <c:v>19.210827612684056</c:v>
                </c:pt>
                <c:pt idx="61">
                  <c:v>19.126320282195366</c:v>
                </c:pt>
                <c:pt idx="62">
                  <c:v>19.042178355103204</c:v>
                </c:pt>
                <c:pt idx="63">
                  <c:v>18.958398853463507</c:v>
                </c:pt>
                <c:pt idx="64">
                  <c:v>18.874978834867193</c:v>
                </c:pt>
                <c:pt idx="65">
                  <c:v>18.791915391882753</c:v>
                </c:pt>
                <c:pt idx="66">
                  <c:v>18.70920565150999</c:v>
                </c:pt>
                <c:pt idx="67">
                  <c:v>18.626846774644036</c:v>
                </c:pt>
                <c:pt idx="68">
                  <c:v>18.544835955549843</c:v>
                </c:pt>
                <c:pt idx="69">
                  <c:v>18.463170421346717</c:v>
                </c:pt>
                <c:pt idx="70">
                  <c:v>18.381847431502536</c:v>
                </c:pt>
                <c:pt idx="71">
                  <c:v>18.300864277338121</c:v>
                </c:pt>
                <c:pt idx="72">
                  <c:v>18.220218281540269</c:v>
                </c:pt>
                <c:pt idx="73">
                  <c:v>18.139906797684603</c:v>
                </c:pt>
                <c:pt idx="74">
                  <c:v>18.059927209766954</c:v>
                </c:pt>
                <c:pt idx="75">
                  <c:v>17.980276931743958</c:v>
                </c:pt>
                <c:pt idx="76">
                  <c:v>17.900953407082</c:v>
                </c:pt>
                <c:pt idx="77">
                  <c:v>17.821954108314458</c:v>
                </c:pt>
                <c:pt idx="78">
                  <c:v>17.743276536607425</c:v>
                </c:pt>
                <c:pt idx="79">
                  <c:v>17.664918221333323</c:v>
                </c:pt>
                <c:pt idx="80">
                  <c:v>17.586876719652253</c:v>
                </c:pt>
                <c:pt idx="81">
                  <c:v>17.509149616101411</c:v>
                </c:pt>
                <c:pt idx="82">
                  <c:v>17.431734522191505</c:v>
                </c:pt>
                <c:pt idx="83">
                  <c:v>17.354629076011008</c:v>
                </c:pt>
                <c:pt idx="84">
                  <c:v>17.277830941837294</c:v>
                </c:pt>
                <c:pt idx="85">
                  <c:v>17.201337809754705</c:v>
                </c:pt>
                <c:pt idx="86">
                  <c:v>17.12514739528018</c:v>
                </c:pt>
                <c:pt idx="87">
                  <c:v>17.049257438994573</c:v>
                </c:pt>
                <c:pt idx="88">
                  <c:v>16.973665706181635</c:v>
                </c:pt>
                <c:pt idx="89">
                  <c:v>16.89836998647263</c:v>
                </c:pt>
                <c:pt idx="90">
                  <c:v>16.82336809349772</c:v>
                </c:pt>
                <c:pt idx="91">
                  <c:v>16.748657864543304</c:v>
                </c:pt>
                <c:pt idx="92">
                  <c:v>16.674237160215512</c:v>
                </c:pt>
                <c:pt idx="93">
                  <c:v>16.60010386410994</c:v>
                </c:pt>
                <c:pt idx="94">
                  <c:v>16.526255882486169</c:v>
                </c:pt>
                <c:pt idx="95">
                  <c:v>16.452691143949266</c:v>
                </c:pt>
                <c:pt idx="96">
                  <c:v>16.379407599136243</c:v>
                </c:pt>
                <c:pt idx="97">
                  <c:v>16.306403220407162</c:v>
                </c:pt>
                <c:pt idx="98">
                  <c:v>16.233676001543529</c:v>
                </c:pt>
                <c:pt idx="99">
                  <c:v>16.161223957449693</c:v>
                </c:pt>
                <c:pt idx="100">
                  <c:v>16.089045123861126</c:v>
                </c:pt>
                <c:pt idx="101">
                  <c:v>16.017137557056571</c:v>
                </c:pt>
                <c:pt idx="102">
                  <c:v>15.94549933357581</c:v>
                </c:pt>
                <c:pt idx="103">
                  <c:v>15.874128549941702</c:v>
                </c:pt>
                <c:pt idx="104">
                  <c:v>15.803023322387389</c:v>
                </c:pt>
                <c:pt idx="105">
                  <c:v>15.73218178658783</c:v>
                </c:pt>
                <c:pt idx="106">
                  <c:v>15.661602097395928</c:v>
                </c:pt>
                <c:pt idx="107">
                  <c:v>15.591282428583213</c:v>
                </c:pt>
                <c:pt idx="108">
                  <c:v>15.521220972584501</c:v>
                </c:pt>
                <c:pt idx="109">
                  <c:v>15.451415940247443</c:v>
                </c:pt>
                <c:pt idx="110">
                  <c:v>15.381865560585481</c:v>
                </c:pt>
                <c:pt idx="111">
                  <c:v>15.312568080535812</c:v>
                </c:pt>
                <c:pt idx="112">
                  <c:v>15.243521764720015</c:v>
                </c:pt>
                <c:pt idx="113">
                  <c:v>15.174724895210431</c:v>
                </c:pt>
                <c:pt idx="114">
                  <c:v>15.106175771298524</c:v>
                </c:pt>
                <c:pt idx="115">
                  <c:v>15.037872709268413</c:v>
                </c:pt>
                <c:pt idx="116">
                  <c:v>14.969814042173368</c:v>
                </c:pt>
                <c:pt idx="117">
                  <c:v>14.901998119616337</c:v>
                </c:pt>
                <c:pt idx="118">
                  <c:v>14.834423307533484</c:v>
                </c:pt>
                <c:pt idx="119">
                  <c:v>14.767087987982165</c:v>
                </c:pt>
                <c:pt idx="120">
                  <c:v>14.699990558931063</c:v>
                </c:pt>
                <c:pt idx="121">
                  <c:v>14.633129434054979</c:v>
                </c:pt>
                <c:pt idx="122">
                  <c:v>14.566503042532077</c:v>
                </c:pt>
                <c:pt idx="123">
                  <c:v>14.500109828844472</c:v>
                </c:pt>
                <c:pt idx="124">
                  <c:v>14.433948252582184</c:v>
                </c:pt>
                <c:pt idx="125">
                  <c:v>14.368016788250429</c:v>
                </c:pt>
                <c:pt idx="126">
                  <c:v>14.302313925079204</c:v>
                </c:pt>
                <c:pt idx="127">
                  <c:v>14.236838166836719</c:v>
                </c:pt>
                <c:pt idx="128">
                  <c:v>14.171588031645001</c:v>
                </c:pt>
                <c:pt idx="129">
                  <c:v>14.106562051799244</c:v>
                </c:pt>
                <c:pt idx="130">
                  <c:v>14.041758773589038</c:v>
                </c:pt>
                <c:pt idx="131">
                  <c:v>13.977176757123175</c:v>
                </c:pt>
                <c:pt idx="132">
                  <c:v>13.91281457615662</c:v>
                </c:pt>
                <c:pt idx="133">
                  <c:v>13.848670817920606</c:v>
                </c:pt>
                <c:pt idx="134">
                  <c:v>13.784744082954944</c:v>
                </c:pt>
                <c:pt idx="135">
                  <c:v>13.721032984943179</c:v>
                </c:pt>
                <c:pt idx="136">
                  <c:v>13.657536150550186</c:v>
                </c:pt>
                <c:pt idx="137">
                  <c:v>13.594252219262387</c:v>
                </c:pt>
                <c:pt idx="138">
                  <c:v>13.531179843230007</c:v>
                </c:pt>
                <c:pt idx="139">
                  <c:v>13.46831768711229</c:v>
                </c:pt>
                <c:pt idx="140">
                  <c:v>13.405664427924705</c:v>
                </c:pt>
                <c:pt idx="141">
                  <c:v>13.343218754888312</c:v>
                </c:pt>
                <c:pt idx="142">
                  <c:v>13.280979369281965</c:v>
                </c:pt>
                <c:pt idx="143">
                  <c:v>13.218944984296172</c:v>
                </c:pt>
                <c:pt idx="144">
                  <c:v>13.157114324889335</c:v>
                </c:pt>
                <c:pt idx="145">
                  <c:v>13.095486127646382</c:v>
                </c:pt>
                <c:pt idx="146">
                  <c:v>13.034059140639101</c:v>
                </c:pt>
                <c:pt idx="147">
                  <c:v>12.972832123288697</c:v>
                </c:pt>
                <c:pt idx="148">
                  <c:v>12.911803846230725</c:v>
                </c:pt>
                <c:pt idx="149">
                  <c:v>12.850973091181288</c:v>
                </c:pt>
                <c:pt idx="150">
                  <c:v>12.790338650806063</c:v>
                </c:pt>
                <c:pt idx="151">
                  <c:v>12.729899328590534</c:v>
                </c:pt>
                <c:pt idx="152">
                  <c:v>12.669653938712543</c:v>
                </c:pt>
                <c:pt idx="153">
                  <c:v>12.609601305916442</c:v>
                </c:pt>
                <c:pt idx="154">
                  <c:v>12.549740265389516</c:v>
                </c:pt>
                <c:pt idx="155">
                  <c:v>12.490069662639371</c:v>
                </c:pt>
                <c:pt idx="156">
                  <c:v>12.430588353374389</c:v>
                </c:pt>
                <c:pt idx="157">
                  <c:v>12.371295203384193</c:v>
                </c:pt>
                <c:pt idx="158">
                  <c:v>12.312189088423622</c:v>
                </c:pt>
                <c:pt idx="159">
                  <c:v>12.253268894097062</c:v>
                </c:pt>
                <c:pt idx="160">
                  <c:v>12.194533515744979</c:v>
                </c:pt>
                <c:pt idx="161">
                  <c:v>12.135981858332173</c:v>
                </c:pt>
                <c:pt idx="162">
                  <c:v>12.077612836337153</c:v>
                </c:pt>
                <c:pt idx="163">
                  <c:v>12.019425373643628</c:v>
                </c:pt>
                <c:pt idx="164">
                  <c:v>11.961418403433242</c:v>
                </c:pt>
                <c:pt idx="165">
                  <c:v>11.903590868079618</c:v>
                </c:pt>
                <c:pt idx="166">
                  <c:v>11.845941719044447</c:v>
                </c:pt>
                <c:pt idx="167">
                  <c:v>11.788469916774716</c:v>
                </c:pt>
                <c:pt idx="168">
                  <c:v>11.731174430600959</c:v>
                </c:pt>
                <c:pt idx="169">
                  <c:v>11.67405423863795</c:v>
                </c:pt>
                <c:pt idx="170">
                  <c:v>11.617108327685912</c:v>
                </c:pt>
                <c:pt idx="171">
                  <c:v>11.56033569313314</c:v>
                </c:pt>
                <c:pt idx="172">
                  <c:v>11.503735338860508</c:v>
                </c:pt>
                <c:pt idx="173">
                  <c:v>11.447306277147163</c:v>
                </c:pt>
                <c:pt idx="174">
                  <c:v>11.391047528576848</c:v>
                </c:pt>
                <c:pt idx="175">
                  <c:v>11.334958121946329</c:v>
                </c:pt>
                <c:pt idx="176">
                  <c:v>11.279037094174612</c:v>
                </c:pt>
                <c:pt idx="177">
                  <c:v>11.223283490213873</c:v>
                </c:pt>
                <c:pt idx="178">
                  <c:v>11.167696362960839</c:v>
                </c:pt>
                <c:pt idx="179">
                  <c:v>11.1122747731701</c:v>
                </c:pt>
                <c:pt idx="180">
                  <c:v>11.057017789368217</c:v>
                </c:pt>
                <c:pt idx="181">
                  <c:v>11.001924487768974</c:v>
                </c:pt>
                <c:pt idx="182">
                  <c:v>10.946993952190269</c:v>
                </c:pt>
                <c:pt idx="183">
                  <c:v>10.892225273971292</c:v>
                </c:pt>
                <c:pt idx="184">
                  <c:v>10.837617551891356</c:v>
                </c:pt>
                <c:pt idx="185">
                  <c:v>10.783169892090029</c:v>
                </c:pt>
                <c:pt idx="186">
                  <c:v>10.728881407987672</c:v>
                </c:pt>
                <c:pt idx="187">
                  <c:v>10.674751220207497</c:v>
                </c:pt>
                <c:pt idx="188">
                  <c:v>10.620778456498613</c:v>
                </c:pt>
                <c:pt idx="189">
                  <c:v>10.566962251660016</c:v>
                </c:pt>
                <c:pt idx="190">
                  <c:v>10.513301747465448</c:v>
                </c:pt>
                <c:pt idx="191">
                  <c:v>10.459796092589613</c:v>
                </c:pt>
                <c:pt idx="192">
                  <c:v>10.406444442534905</c:v>
                </c:pt>
                <c:pt idx="193">
                  <c:v>10.353245959559558</c:v>
                </c:pt>
                <c:pt idx="194">
                  <c:v>10.300199812606422</c:v>
                </c:pt>
                <c:pt idx="195">
                  <c:v>10.24730517723259</c:v>
                </c:pt>
                <c:pt idx="196">
                  <c:v>10.194561235540618</c:v>
                </c:pt>
                <c:pt idx="197">
                  <c:v>10.141967176109176</c:v>
                </c:pt>
                <c:pt idx="198">
                  <c:v>10.089522193926825</c:v>
                </c:pt>
                <c:pt idx="199">
                  <c:v>10.037225490324261</c:v>
                </c:pt>
                <c:pt idx="200">
                  <c:v>9.9850762729091116</c:v>
                </c:pt>
                <c:pt idx="201">
                  <c:v>9.9330737555007431</c:v>
                </c:pt>
                <c:pt idx="202">
                  <c:v>9.8812171580665336</c:v>
                </c:pt>
                <c:pt idx="203">
                  <c:v>9.8295057066581535</c:v>
                </c:pt>
                <c:pt idx="204">
                  <c:v>9.7779386333492653</c:v>
                </c:pt>
                <c:pt idx="205">
                  <c:v>9.7265151761740185</c:v>
                </c:pt>
                <c:pt idx="206">
                  <c:v>9.6752345790658865</c:v>
                </c:pt>
                <c:pt idx="207">
                  <c:v>9.6240960917976395</c:v>
                </c:pt>
                <c:pt idx="208">
                  <c:v>9.5730989699220004</c:v>
                </c:pt>
                <c:pt idx="209">
                  <c:v>9.522242474713039</c:v>
                </c:pt>
                <c:pt idx="210">
                  <c:v>9.4715258731083054</c:v>
                </c:pt>
                <c:pt idx="211">
                  <c:v>9.4209484376515888</c:v>
                </c:pt>
                <c:pt idx="212">
                  <c:v>9.3705094464365857</c:v>
                </c:pt>
                <c:pt idx="213">
                  <c:v>9.3202081830509087</c:v>
                </c:pt>
                <c:pt idx="214">
                  <c:v>9.2700439365214606</c:v>
                </c:pt>
                <c:pt idx="215">
                  <c:v>9.2200160012596939</c:v>
                </c:pt>
                <c:pt idx="216">
                  <c:v>9.1701236770081778</c:v>
                </c:pt>
                <c:pt idx="217">
                  <c:v>9.1203662687875635</c:v>
                </c:pt>
                <c:pt idx="218">
                  <c:v>9.0707430868437768</c:v>
                </c:pt>
                <c:pt idx="219">
                  <c:v>9.0212534465969725</c:v>
                </c:pt>
                <c:pt idx="220">
                  <c:v>8.9718966685899204</c:v>
                </c:pt>
                <c:pt idx="221">
                  <c:v>8.9226720784378699</c:v>
                </c:pt>
                <c:pt idx="222">
                  <c:v>8.8735790067784706</c:v>
                </c:pt>
                <c:pt idx="223">
                  <c:v>8.8246167892225458</c:v>
                </c:pt>
                <c:pt idx="224">
                  <c:v>8.7757847663056623</c:v>
                </c:pt>
                <c:pt idx="225">
                  <c:v>8.7270822834398132</c:v>
                </c:pt>
                <c:pt idx="226">
                  <c:v>8.6785086908660105</c:v>
                </c:pt>
                <c:pt idx="227">
                  <c:v>8.6300633436076737</c:v>
                </c:pt>
                <c:pt idx="228">
                  <c:v>8.5817456014236768</c:v>
                </c:pt>
                <c:pt idx="229">
                  <c:v>8.5335548287632719</c:v>
                </c:pt>
                <c:pt idx="230">
                  <c:v>8.4854903947202729</c:v>
                </c:pt>
                <c:pt idx="231">
                  <c:v>8.4375516729887181</c:v>
                </c:pt>
                <c:pt idx="232">
                  <c:v>8.3897380418187026</c:v>
                </c:pt>
                <c:pt idx="233">
                  <c:v>8.3420488839723816</c:v>
                </c:pt>
                <c:pt idx="234">
                  <c:v>8.2944835866813378</c:v>
                </c:pt>
                <c:pt idx="235">
                  <c:v>8.2470415416036644</c:v>
                </c:pt>
                <c:pt idx="236">
                  <c:v>8.1997221447819015</c:v>
                </c:pt>
                <c:pt idx="237">
                  <c:v>8.1525247966016536</c:v>
                </c:pt>
                <c:pt idx="238">
                  <c:v>8.1054489017500373</c:v>
                </c:pt>
                <c:pt idx="239">
                  <c:v>8.0584938691755497</c:v>
                </c:pt>
                <c:pt idx="240">
                  <c:v>8.0116591120474823</c:v>
                </c:pt>
                <c:pt idx="241">
                  <c:v>7.9649440477165285</c:v>
                </c:pt>
                <c:pt idx="242">
                  <c:v>7.9183480976753913</c:v>
                </c:pt>
                <c:pt idx="243">
                  <c:v>7.8718706875201292</c:v>
                </c:pt>
                <c:pt idx="244">
                  <c:v>7.825511246911617</c:v>
                </c:pt>
                <c:pt idx="245">
                  <c:v>7.7792692095380858</c:v>
                </c:pt>
                <c:pt idx="246">
                  <c:v>7.7331440130769806</c:v>
                </c:pt>
                <c:pt idx="247">
                  <c:v>7.6871350991588088</c:v>
                </c:pt>
                <c:pt idx="248">
                  <c:v>7.6412419133300773</c:v>
                </c:pt>
                <c:pt idx="249">
                  <c:v>7.5954639050168566</c:v>
                </c:pt>
                <c:pt idx="250">
                  <c:v>7.5498005274896514</c:v>
                </c:pt>
                <c:pt idx="251">
                  <c:v>7.5042512378277593</c:v>
                </c:pt>
                <c:pt idx="252">
                  <c:v>7.4588154968841422</c:v>
                </c:pt>
                <c:pt idx="253">
                  <c:v>7.413492769251377</c:v>
                </c:pt>
                <c:pt idx="254">
                  <c:v>7.3682825232268669</c:v>
                </c:pt>
                <c:pt idx="255">
                  <c:v>7.3231842307796455</c:v>
                </c:pt>
                <c:pt idx="256">
                  <c:v>7.2781973675166682</c:v>
                </c:pt>
                <c:pt idx="257">
                  <c:v>7.2333214126500138</c:v>
                </c:pt>
                <c:pt idx="258">
                  <c:v>7.188555848963972</c:v>
                </c:pt>
                <c:pt idx="259">
                  <c:v>7.1439001627830407</c:v>
                </c:pt>
                <c:pt idx="260">
                  <c:v>7.0993538439399231</c:v>
                </c:pt>
                <c:pt idx="261">
                  <c:v>7.0549163857440362</c:v>
                </c:pt>
                <c:pt idx="262">
                  <c:v>7.0105872849499633</c:v>
                </c:pt>
                <c:pt idx="263">
                  <c:v>6.9663660417272695</c:v>
                </c:pt>
                <c:pt idx="264">
                  <c:v>6.9222521596293518</c:v>
                </c:pt>
                <c:pt idx="265">
                  <c:v>6.8782451455635965</c:v>
                </c:pt>
                <c:pt idx="266">
                  <c:v>6.834344509761479</c:v>
                </c:pt>
                <c:pt idx="267">
                  <c:v>6.7905497657490059</c:v>
                </c:pt>
                <c:pt idx="268">
                  <c:v>6.7468604303175539</c:v>
                </c:pt>
                <c:pt idx="269">
                  <c:v>6.7032760234951638</c:v>
                </c:pt>
                <c:pt idx="270">
                  <c:v>6.6597960685174939</c:v>
                </c:pt>
                <c:pt idx="271">
                  <c:v>6.6164200918003644</c:v>
                </c:pt>
                <c:pt idx="272">
                  <c:v>6.5731476229111649</c:v>
                </c:pt>
                <c:pt idx="273">
                  <c:v>6.5299781945413997</c:v>
                </c:pt>
                <c:pt idx="274">
                  <c:v>6.486911342479516</c:v>
                </c:pt>
                <c:pt idx="275">
                  <c:v>6.4439466055839034</c:v>
                </c:pt>
                <c:pt idx="276">
                  <c:v>6.4010835257558938</c:v>
                </c:pt>
                <c:pt idx="277">
                  <c:v>6.3583216479134421</c:v>
                </c:pt>
                <c:pt idx="278">
                  <c:v>6.3156605199650357</c:v>
                </c:pt>
                <c:pt idx="279">
                  <c:v>6.2730996927838305</c:v>
                </c:pt>
                <c:pt idx="280">
                  <c:v>6.2306387201819007</c:v>
                </c:pt>
                <c:pt idx="281">
                  <c:v>6.1882771588850005</c:v>
                </c:pt>
                <c:pt idx="282">
                  <c:v>6.1460145685073826</c:v>
                </c:pt>
                <c:pt idx="283">
                  <c:v>6.1038505115274688</c:v>
                </c:pt>
                <c:pt idx="284">
                  <c:v>6.0617845532624983</c:v>
                </c:pt>
                <c:pt idx="285">
                  <c:v>6.0198162618451079</c:v>
                </c:pt>
                <c:pt idx="286">
                  <c:v>5.9779452081988325</c:v>
                </c:pt>
                <c:pt idx="287">
                  <c:v>5.936170966014231</c:v>
                </c:pt>
                <c:pt idx="288">
                  <c:v>5.8944931117260353</c:v>
                </c:pt>
                <c:pt idx="289">
                  <c:v>5.852911224489219</c:v>
                </c:pt>
                <c:pt idx="290">
                  <c:v>5.8114248861562032</c:v>
                </c:pt>
                <c:pt idx="291">
                  <c:v>5.7700336812541764</c:v>
                </c:pt>
                <c:pt idx="292">
                  <c:v>5.7287371969625838</c:v>
                </c:pt>
                <c:pt idx="293">
                  <c:v>5.6875350230906179</c:v>
                </c:pt>
                <c:pt idx="294">
                  <c:v>5.6464267520553335</c:v>
                </c:pt>
                <c:pt idx="295">
                  <c:v>5.6054119788597632</c:v>
                </c:pt>
                <c:pt idx="296">
                  <c:v>5.5644903010712596</c:v>
                </c:pt>
                <c:pt idx="297">
                  <c:v>5.5236613188002366</c:v>
                </c:pt>
                <c:pt idx="298">
                  <c:v>5.4829246346787386</c:v>
                </c:pt>
                <c:pt idx="299">
                  <c:v>5.4422798538399206</c:v>
                </c:pt>
                <c:pt idx="300">
                  <c:v>5.4017265838968456</c:v>
                </c:pt>
                <c:pt idx="301">
                  <c:v>5.3612644349223046</c:v>
                </c:pt>
                <c:pt idx="302">
                  <c:v>5.3208930194282971</c:v>
                </c:pt>
                <c:pt idx="303">
                  <c:v>5.2806119523462485</c:v>
                </c:pt>
                <c:pt idx="304">
                  <c:v>5.2404208510066042</c:v>
                </c:pt>
                <c:pt idx="305">
                  <c:v>5.200319335119616</c:v>
                </c:pt>
                <c:pt idx="306">
                  <c:v>5.1603070267556177</c:v>
                </c:pt>
                <c:pt idx="307">
                  <c:v>5.1203835503256983</c:v>
                </c:pt>
                <c:pt idx="308">
                  <c:v>5.0805485325628865</c:v>
                </c:pt>
                <c:pt idx="309">
                  <c:v>5.0408016025028246</c:v>
                </c:pt>
                <c:pt idx="310">
                  <c:v>5.0011423914652937</c:v>
                </c:pt>
                <c:pt idx="311">
                  <c:v>4.9615705330357969</c:v>
                </c:pt>
                <c:pt idx="312">
                  <c:v>4.9220856630470848</c:v>
                </c:pt>
                <c:pt idx="313">
                  <c:v>4.8826874195608525</c:v>
                </c:pt>
                <c:pt idx="314">
                  <c:v>4.8433754428500038</c:v>
                </c:pt>
                <c:pt idx="315">
                  <c:v>4.8041493753807458</c:v>
                </c:pt>
                <c:pt idx="316">
                  <c:v>4.7650088617951383</c:v>
                </c:pt>
                <c:pt idx="317">
                  <c:v>4.7259535488932443</c:v>
                </c:pt>
                <c:pt idx="318">
                  <c:v>4.6869830856164754</c:v>
                </c:pt>
                <c:pt idx="319">
                  <c:v>4.6480971230298564</c:v>
                </c:pt>
                <c:pt idx="320">
                  <c:v>4.6092953143054842</c:v>
                </c:pt>
                <c:pt idx="321">
                  <c:v>4.5705773147058153</c:v>
                </c:pt>
                <c:pt idx="322">
                  <c:v>4.53194278156667</c:v>
                </c:pt>
                <c:pt idx="323">
                  <c:v>4.4933913742813161</c:v>
                </c:pt>
                <c:pt idx="324">
                  <c:v>4.4549227542838139</c:v>
                </c:pt>
                <c:pt idx="325">
                  <c:v>4.4165365850331568</c:v>
                </c:pt>
                <c:pt idx="326">
                  <c:v>4.3782325319970141</c:v>
                </c:pt>
                <c:pt idx="327">
                  <c:v>4.3400102626363264</c:v>
                </c:pt>
                <c:pt idx="328">
                  <c:v>4.3018694463892757</c:v>
                </c:pt>
                <c:pt idx="329">
                  <c:v>4.2638097546561653</c:v>
                </c:pt>
                <c:pt idx="330">
                  <c:v>4.2258308607837876</c:v>
                </c:pt>
                <c:pt idx="331">
                  <c:v>4.1879324400503037</c:v>
                </c:pt>
                <c:pt idx="332">
                  <c:v>4.150114169650351</c:v>
                </c:pt>
                <c:pt idx="333">
                  <c:v>4.1123757286799787</c:v>
                </c:pt>
                <c:pt idx="334">
                  <c:v>4.0747167981218695</c:v>
                </c:pt>
                <c:pt idx="335">
                  <c:v>4.0371370608308439</c:v>
                </c:pt>
                <c:pt idx="336">
                  <c:v>3.9996362015194791</c:v>
                </c:pt>
                <c:pt idx="337">
                  <c:v>3.9622139067433864</c:v>
                </c:pt>
                <c:pt idx="338">
                  <c:v>3.9248698648874552</c:v>
                </c:pt>
                <c:pt idx="339">
                  <c:v>3.8876037661515284</c:v>
                </c:pt>
                <c:pt idx="340">
                  <c:v>3.8504153025366463</c:v>
                </c:pt>
                <c:pt idx="341">
                  <c:v>3.8133041678309496</c:v>
                </c:pt>
                <c:pt idx="342">
                  <c:v>3.7762700575964345</c:v>
                </c:pt>
                <c:pt idx="343">
                  <c:v>3.7393126691550833</c:v>
                </c:pt>
                <c:pt idx="344">
                  <c:v>3.7024317015755628</c:v>
                </c:pt>
                <c:pt idx="345">
                  <c:v>3.6656268556600935</c:v>
                </c:pt>
                <c:pt idx="346">
                  <c:v>3.628897833930921</c:v>
                </c:pt>
                <c:pt idx="347">
                  <c:v>3.5922443406178672</c:v>
                </c:pt>
                <c:pt idx="348">
                  <c:v>3.5556660816447447</c:v>
                </c:pt>
                <c:pt idx="349">
                  <c:v>3.5191627646170787</c:v>
                </c:pt>
                <c:pt idx="350">
                  <c:v>3.4827340988092601</c:v>
                </c:pt>
                <c:pt idx="351">
                  <c:v>3.4463797951519837</c:v>
                </c:pt>
                <c:pt idx="352">
                  <c:v>3.4100995662197988</c:v>
                </c:pt>
                <c:pt idx="353">
                  <c:v>3.3738931262188316</c:v>
                </c:pt>
                <c:pt idx="354">
                  <c:v>3.3377601909745636</c:v>
                </c:pt>
                <c:pt idx="355">
                  <c:v>3.3017004779198942</c:v>
                </c:pt>
                <c:pt idx="356">
                  <c:v>3.2657137060828063</c:v>
                </c:pt>
                <c:pt idx="357">
                  <c:v>3.2297995960749404</c:v>
                </c:pt>
                <c:pt idx="358">
                  <c:v>3.19395787007943</c:v>
                </c:pt>
                <c:pt idx="359">
                  <c:v>3.1581882518396469</c:v>
                </c:pt>
                <c:pt idx="360">
                  <c:v>3.1224904666470934</c:v>
                </c:pt>
                <c:pt idx="361">
                  <c:v>3.0868642413307157</c:v>
                </c:pt>
                <c:pt idx="362">
                  <c:v>3.0513093042450237</c:v>
                </c:pt>
                <c:pt idx="363">
                  <c:v>3.0158253852589496</c:v>
                </c:pt>
                <c:pt idx="364">
                  <c:v>2.9804122157449342</c:v>
                </c:pt>
                <c:pt idx="365">
                  <c:v>2.9450695285676147</c:v>
                </c:pt>
                <c:pt idx="366">
                  <c:v>2.9097970580731953</c:v>
                </c:pt>
                <c:pt idx="367">
                  <c:v>2.8745945400783057</c:v>
                </c:pt>
                <c:pt idx="368">
                  <c:v>2.8394617118597125</c:v>
                </c:pt>
                <c:pt idx="369">
                  <c:v>2.8043983121430642</c:v>
                </c:pt>
                <c:pt idx="370">
                  <c:v>2.7694040810930005</c:v>
                </c:pt>
                <c:pt idx="371">
                  <c:v>2.7344787603024088</c:v>
                </c:pt>
                <c:pt idx="372">
                  <c:v>2.6996220927818513</c:v>
                </c:pt>
                <c:pt idx="373">
                  <c:v>2.6648338229499586</c:v>
                </c:pt>
                <c:pt idx="374">
                  <c:v>2.6301136966225158</c:v>
                </c:pt>
                <c:pt idx="375">
                  <c:v>2.5954614610029125</c:v>
                </c:pt>
                <c:pt idx="376">
                  <c:v>2.560876864672025</c:v>
                </c:pt>
                <c:pt idx="377">
                  <c:v>2.5263596575782117</c:v>
                </c:pt>
                <c:pt idx="378">
                  <c:v>2.4919095910277065</c:v>
                </c:pt>
                <c:pt idx="379">
                  <c:v>2.4575264176747851</c:v>
                </c:pt>
                <c:pt idx="380">
                  <c:v>2.4232098915119877</c:v>
                </c:pt>
                <c:pt idx="381">
                  <c:v>2.3889597678610812</c:v>
                </c:pt>
                <c:pt idx="382">
                  <c:v>2.3547758033628838</c:v>
                </c:pt>
                <c:pt idx="383">
                  <c:v>2.3206577559685115</c:v>
                </c:pt>
                <c:pt idx="384">
                  <c:v>2.2866053849297145</c:v>
                </c:pt>
                <c:pt idx="385">
                  <c:v>2.2526184507900098</c:v>
                </c:pt>
                <c:pt idx="386">
                  <c:v>2.2186967153749038</c:v>
                </c:pt>
                <c:pt idx="387">
                  <c:v>2.1848399417838209</c:v>
                </c:pt>
                <c:pt idx="388">
                  <c:v>2.1510478943800422</c:v>
                </c:pt>
                <c:pt idx="389">
                  <c:v>2.1173203387828607</c:v>
                </c:pt>
                <c:pt idx="390">
                  <c:v>2.0836570418578049</c:v>
                </c:pt>
                <c:pt idx="391">
                  <c:v>2.0500577717087936</c:v>
                </c:pt>
                <c:pt idx="392">
                  <c:v>2.0165222976685868</c:v>
                </c:pt>
                <c:pt idx="393">
                  <c:v>1.9830503902909413</c:v>
                </c:pt>
                <c:pt idx="394">
                  <c:v>1.9496418213417996</c:v>
                </c:pt>
                <c:pt idx="395">
                  <c:v>1.9162963637907637</c:v>
                </c:pt>
                <c:pt idx="396">
                  <c:v>1.8830137918028527</c:v>
                </c:pt>
                <c:pt idx="397">
                  <c:v>1.8497938807300898</c:v>
                </c:pt>
                <c:pt idx="398">
                  <c:v>1.8166364071035446</c:v>
                </c:pt>
                <c:pt idx="399">
                  <c:v>1.7835411486248631</c:v>
                </c:pt>
                <c:pt idx="400">
                  <c:v>1.7505078841584236</c:v>
                </c:pt>
                <c:pt idx="401">
                  <c:v>1.7175363937230941</c:v>
                </c:pt>
                <c:pt idx="402">
                  <c:v>1.6846264584845585</c:v>
                </c:pt>
                <c:pt idx="403">
                  <c:v>1.6517778607472451</c:v>
                </c:pt>
                <c:pt idx="404">
                  <c:v>1.6189903839465956</c:v>
                </c:pt>
                <c:pt idx="405">
                  <c:v>1.5862638126412207</c:v>
                </c:pt>
                <c:pt idx="406">
                  <c:v>1.5535979325053972</c:v>
                </c:pt>
                <c:pt idx="407">
                  <c:v>1.5209925303212799</c:v>
                </c:pt>
                <c:pt idx="408">
                  <c:v>1.4884473939714553</c:v>
                </c:pt>
                <c:pt idx="409">
                  <c:v>1.455962312431609</c:v>
                </c:pt>
                <c:pt idx="410">
                  <c:v>1.4235370757625674</c:v>
                </c:pt>
                <c:pt idx="411">
                  <c:v>1.391171475103647</c:v>
                </c:pt>
                <c:pt idx="412">
                  <c:v>1.3588653026648672</c:v>
                </c:pt>
                <c:pt idx="413">
                  <c:v>1.3266183517198442</c:v>
                </c:pt>
                <c:pt idx="414">
                  <c:v>1.2944304165986296</c:v>
                </c:pt>
                <c:pt idx="415">
                  <c:v>1.2623012926807178</c:v>
                </c:pt>
                <c:pt idx="416">
                  <c:v>1.2302307763877707</c:v>
                </c:pt>
                <c:pt idx="417">
                  <c:v>1.1982186651767393</c:v>
                </c:pt>
                <c:pt idx="418">
                  <c:v>1.1662647575329288</c:v>
                </c:pt>
                <c:pt idx="419">
                  <c:v>1.1343688529630072</c:v>
                </c:pt>
                <c:pt idx="420">
                  <c:v>1.1025307519884109</c:v>
                </c:pt>
                <c:pt idx="421">
                  <c:v>1.0707502561384104</c:v>
                </c:pt>
                <c:pt idx="422">
                  <c:v>1.0390271679433454</c:v>
                </c:pt>
                <c:pt idx="423">
                  <c:v>1.0073612909281451</c:v>
                </c:pt>
                <c:pt idx="424">
                  <c:v>0.97575242960556352</c:v>
                </c:pt>
                <c:pt idx="425">
                  <c:v>0.94420038946964269</c:v>
                </c:pt>
                <c:pt idx="426">
                  <c:v>0.91270497698968711</c:v>
                </c:pt>
                <c:pt idx="427">
                  <c:v>0.88126599960276053</c:v>
                </c:pt>
                <c:pt idx="428">
                  <c:v>0.84988326570851314</c:v>
                </c:pt>
                <c:pt idx="429">
                  <c:v>0.8185565846620193</c:v>
                </c:pt>
                <c:pt idx="430">
                  <c:v>0.78728576676792272</c:v>
                </c:pt>
                <c:pt idx="431">
                  <c:v>0.75607062327378571</c:v>
                </c:pt>
                <c:pt idx="432">
                  <c:v>0.72491096636463226</c:v>
                </c:pt>
                <c:pt idx="433">
                  <c:v>0.69380660915578574</c:v>
                </c:pt>
                <c:pt idx="434">
                  <c:v>0.66275736568780985</c:v>
                </c:pt>
                <c:pt idx="435">
                  <c:v>0.6317630509199148</c:v>
                </c:pt>
                <c:pt idx="436">
                  <c:v>0.60082348072393188</c:v>
                </c:pt>
                <c:pt idx="437">
                  <c:v>0.56993847187879965</c:v>
                </c:pt>
                <c:pt idx="438">
                  <c:v>0.53910784206419748</c:v>
                </c:pt>
                <c:pt idx="439">
                  <c:v>0.50833140985497494</c:v>
                </c:pt>
                <c:pt idx="440">
                  <c:v>0.47760899471541052</c:v>
                </c:pt>
                <c:pt idx="441">
                  <c:v>0.44694041699324316</c:v>
                </c:pt>
                <c:pt idx="442">
                  <c:v>0.41632549791410156</c:v>
                </c:pt>
                <c:pt idx="443">
                  <c:v>0.38576405957593352</c:v>
                </c:pt>
                <c:pt idx="444">
                  <c:v>0.3552559249432079</c:v>
                </c:pt>
                <c:pt idx="445">
                  <c:v>0.32480091784151455</c:v>
                </c:pt>
                <c:pt idx="446">
                  <c:v>0.29439886295199358</c:v>
                </c:pt>
                <c:pt idx="447">
                  <c:v>0.26404958580576476</c:v>
                </c:pt>
                <c:pt idx="448">
                  <c:v>0.23375291277858423</c:v>
                </c:pt>
                <c:pt idx="449">
                  <c:v>0.20350867108555803</c:v>
                </c:pt>
                <c:pt idx="450">
                  <c:v>0.17331668877557149</c:v>
                </c:pt>
                <c:pt idx="451">
                  <c:v>0.1431767947260596</c:v>
                </c:pt>
                <c:pt idx="452">
                  <c:v>0.1130888186380048</c:v>
                </c:pt>
                <c:pt idx="453">
                  <c:v>8.3052591030195799E-2</c:v>
                </c:pt>
                <c:pt idx="454">
                  <c:v>5.3067943234623272E-2</c:v>
                </c:pt>
                <c:pt idx="455">
                  <c:v>2.3134707390795484E-2</c:v>
                </c:pt>
                <c:pt idx="456">
                  <c:v>-6.7472835589796887E-3</c:v>
                </c:pt>
                <c:pt idx="457">
                  <c:v>-3.6578195874596986E-2</c:v>
                </c:pt>
                <c:pt idx="458">
                  <c:v>-6.635819502355389E-2</c:v>
                </c:pt>
                <c:pt idx="459">
                  <c:v>-9.6087445685782313E-2</c:v>
                </c:pt>
                <c:pt idx="460">
                  <c:v>-0.12576611175825292</c:v>
                </c:pt>
                <c:pt idx="461">
                  <c:v>-0.15539435636043208</c:v>
                </c:pt>
                <c:pt idx="462">
                  <c:v>-0.18497234183865885</c:v>
                </c:pt>
                <c:pt idx="463">
                  <c:v>-0.21450022977137451</c:v>
                </c:pt>
                <c:pt idx="464">
                  <c:v>-0.24397818097349955</c:v>
                </c:pt>
                <c:pt idx="465">
                  <c:v>-0.2734063555017201</c:v>
                </c:pt>
                <c:pt idx="466">
                  <c:v>-0.30278491265858065</c:v>
                </c:pt>
                <c:pt idx="467">
                  <c:v>-0.33211401099759996</c:v>
                </c:pt>
                <c:pt idx="468">
                  <c:v>-0.36139380832781853</c:v>
                </c:pt>
                <c:pt idx="469">
                  <c:v>-0.39062446171834608</c:v>
                </c:pt>
                <c:pt idx="470">
                  <c:v>-0.41980612750296586</c:v>
                </c:pt>
                <c:pt idx="471">
                  <c:v>-0.44893896128473898</c:v>
                </c:pt>
                <c:pt idx="472">
                  <c:v>-0.4780231179402108</c:v>
                </c:pt>
                <c:pt idx="473">
                  <c:v>-0.50705875162447001</c:v>
                </c:pt>
                <c:pt idx="474">
                  <c:v>-0.53604601577495714</c:v>
                </c:pt>
                <c:pt idx="475">
                  <c:v>-0.56498506311612573</c:v>
                </c:pt>
                <c:pt idx="476">
                  <c:v>-0.59387604566398977</c:v>
                </c:pt>
                <c:pt idx="477">
                  <c:v>-0.62271911473010277</c:v>
                </c:pt>
                <c:pt idx="478">
                  <c:v>-0.65151442092621892</c:v>
                </c:pt>
                <c:pt idx="479">
                  <c:v>-0.68026211416821525</c:v>
                </c:pt>
                <c:pt idx="480">
                  <c:v>-0.70896234368052546</c:v>
                </c:pt>
                <c:pt idx="481">
                  <c:v>-0.73761525800034633</c:v>
                </c:pt>
                <c:pt idx="482">
                  <c:v>-0.76622100498184409</c:v>
                </c:pt>
                <c:pt idx="483">
                  <c:v>-0.79477973180007666</c:v>
                </c:pt>
                <c:pt idx="484">
                  <c:v>-0.82329158495531374</c:v>
                </c:pt>
                <c:pt idx="485">
                  <c:v>-0.8517567102772432</c:v>
                </c:pt>
                <c:pt idx="486">
                  <c:v>-0.88017525292843857</c:v>
                </c:pt>
                <c:pt idx="487">
                  <c:v>-0.90854735740896331</c:v>
                </c:pt>
                <c:pt idx="488">
                  <c:v>-0.93687316756040673</c:v>
                </c:pt>
                <c:pt idx="489">
                  <c:v>-0.96515282656923773</c:v>
                </c:pt>
                <c:pt idx="490">
                  <c:v>-0.99338647697129545</c:v>
                </c:pt>
                <c:pt idx="491">
                  <c:v>-1.0215742606553135</c:v>
                </c:pt>
                <c:pt idx="492">
                  <c:v>-1.0497163188672403</c:v>
                </c:pt>
                <c:pt idx="493">
                  <c:v>-1.0778127922136491</c:v>
                </c:pt>
                <c:pt idx="494">
                  <c:v>-1.105863820665661</c:v>
                </c:pt>
                <c:pt idx="495">
                  <c:v>-1.1338695435628097</c:v>
                </c:pt>
                <c:pt idx="496">
                  <c:v>-1.16183009961685</c:v>
                </c:pt>
                <c:pt idx="497">
                  <c:v>-1.1897456269153395</c:v>
                </c:pt>
                <c:pt idx="498">
                  <c:v>-1.2176162629253895</c:v>
                </c:pt>
                <c:pt idx="499">
                  <c:v>-1.2454421444973605</c:v>
                </c:pt>
                <c:pt idx="500">
                  <c:v>-1.2732234078686133</c:v>
                </c:pt>
                <c:pt idx="501">
                  <c:v>-1.3009601886669202</c:v>
                </c:pt>
                <c:pt idx="502">
                  <c:v>-1.3286526219141024</c:v>
                </c:pt>
                <c:pt idx="503">
                  <c:v>-1.3563008420297251</c:v>
                </c:pt>
                <c:pt idx="504">
                  <c:v>-1.3839049828346788</c:v>
                </c:pt>
                <c:pt idx="505">
                  <c:v>-1.4114651775544189</c:v>
                </c:pt>
                <c:pt idx="506">
                  <c:v>-1.4389815588227179</c:v>
                </c:pt>
                <c:pt idx="507">
                  <c:v>-1.4664542586850189</c:v>
                </c:pt>
                <c:pt idx="508">
                  <c:v>-1.493883408601846</c:v>
                </c:pt>
                <c:pt idx="509">
                  <c:v>-1.521269139452329</c:v>
                </c:pt>
                <c:pt idx="510">
                  <c:v>-1.5486115815376138</c:v>
                </c:pt>
                <c:pt idx="511">
                  <c:v>-1.5759108645838751</c:v>
                </c:pt>
                <c:pt idx="512">
                  <c:v>-1.6031671177462954</c:v>
                </c:pt>
                <c:pt idx="513">
                  <c:v>-1.6303804696116231</c:v>
                </c:pt>
                <c:pt idx="514">
                  <c:v>-1.6575510482022651</c:v>
                </c:pt>
                <c:pt idx="515">
                  <c:v>-1.6846789809788447</c:v>
                </c:pt>
                <c:pt idx="516">
                  <c:v>-1.7117643948438968</c:v>
                </c:pt>
                <c:pt idx="517">
                  <c:v>-1.7388074161448799</c:v>
                </c:pt>
                <c:pt idx="518">
                  <c:v>-1.7658081706774738</c:v>
                </c:pt>
                <c:pt idx="519">
                  <c:v>-1.7927667836887622</c:v>
                </c:pt>
                <c:pt idx="520">
                  <c:v>-1.8196833798803596</c:v>
                </c:pt>
                <c:pt idx="521">
                  <c:v>-1.8465580834114803</c:v>
                </c:pt>
                <c:pt idx="522">
                  <c:v>-1.8733910179020086</c:v>
                </c:pt>
                <c:pt idx="523">
                  <c:v>-1.9001823064359655</c:v>
                </c:pt>
                <c:pt idx="524">
                  <c:v>-1.9269320715640674</c:v>
                </c:pt>
                <c:pt idx="525">
                  <c:v>-1.9536404353070225</c:v>
                </c:pt>
                <c:pt idx="526">
                  <c:v>-1.9803075191586004</c:v>
                </c:pt>
                <c:pt idx="527">
                  <c:v>-2.0069334440884745</c:v>
                </c:pt>
                <c:pt idx="528">
                  <c:v>-2.0335183305452915</c:v>
                </c:pt>
                <c:pt idx="529">
                  <c:v>-2.0600622984596271</c:v>
                </c:pt>
                <c:pt idx="530">
                  <c:v>-2.0865654672469987</c:v>
                </c:pt>
                <c:pt idx="531">
                  <c:v>-2.113027955810594</c:v>
                </c:pt>
                <c:pt idx="532">
                  <c:v>-2.1394498825443407</c:v>
                </c:pt>
                <c:pt idx="533">
                  <c:v>-2.1658313653357482</c:v>
                </c:pt>
                <c:pt idx="534">
                  <c:v>-2.1921725215685228</c:v>
                </c:pt>
                <c:pt idx="535">
                  <c:v>-2.2184734681259783</c:v>
                </c:pt>
                <c:pt idx="536">
                  <c:v>-2.2447343213931958</c:v>
                </c:pt>
                <c:pt idx="537">
                  <c:v>-2.2709551972600934</c:v>
                </c:pt>
                <c:pt idx="538">
                  <c:v>-2.2971362111244957</c:v>
                </c:pt>
                <c:pt idx="539">
                  <c:v>-2.3232774778943508</c:v>
                </c:pt>
                <c:pt idx="540">
                  <c:v>-2.3493791119909133</c:v>
                </c:pt>
                <c:pt idx="541">
                  <c:v>-2.3754412273511321</c:v>
                </c:pt>
                <c:pt idx="542">
                  <c:v>-2.4014639374306057</c:v>
                </c:pt>
                <c:pt idx="543">
                  <c:v>-2.4274473552062545</c:v>
                </c:pt>
                <c:pt idx="544">
                  <c:v>-2.4533915931785941</c:v>
                </c:pt>
                <c:pt idx="545">
                  <c:v>-2.4792967633750891</c:v>
                </c:pt>
                <c:pt idx="546">
                  <c:v>-2.505162977352029</c:v>
                </c:pt>
                <c:pt idx="547">
                  <c:v>-2.5309903461975978</c:v>
                </c:pt>
                <c:pt idx="548">
                  <c:v>-2.5567789805344319</c:v>
                </c:pt>
                <c:pt idx="549">
                  <c:v>-2.5825289905220075</c:v>
                </c:pt>
                <c:pt idx="550">
                  <c:v>-2.6082404858593122</c:v>
                </c:pt>
                <c:pt idx="551">
                  <c:v>-2.6339135757874601</c:v>
                </c:pt>
                <c:pt idx="552">
                  <c:v>-2.659548369091965</c:v>
                </c:pt>
                <c:pt idx="553">
                  <c:v>-2.6851449741055262</c:v>
                </c:pt>
                <c:pt idx="554">
                  <c:v>-2.710703498710302</c:v>
                </c:pt>
                <c:pt idx="555">
                  <c:v>-2.7362240503405815</c:v>
                </c:pt>
                <c:pt idx="556">
                  <c:v>-2.7617067359850012</c:v>
                </c:pt>
                <c:pt idx="557">
                  <c:v>-2.7871516621891601</c:v>
                </c:pt>
                <c:pt idx="558">
                  <c:v>-2.8125589350579503</c:v>
                </c:pt>
                <c:pt idx="559">
                  <c:v>-2.8379286602580578</c:v>
                </c:pt>
                <c:pt idx="560">
                  <c:v>-2.8632609430201796</c:v>
                </c:pt>
                <c:pt idx="561">
                  <c:v>-2.8885558881415818</c:v>
                </c:pt>
                <c:pt idx="562">
                  <c:v>-2.913813599988373</c:v>
                </c:pt>
                <c:pt idx="563">
                  <c:v>-2.9390341824977781</c:v>
                </c:pt>
                <c:pt idx="564">
                  <c:v>-2.9642177391804694</c:v>
                </c:pt>
                <c:pt idx="565">
                  <c:v>-2.9893643731230668</c:v>
                </c:pt>
                <c:pt idx="566">
                  <c:v>-3.0144741869902987</c:v>
                </c:pt>
                <c:pt idx="567">
                  <c:v>-3.0395472830271615</c:v>
                </c:pt>
                <c:pt idx="568">
                  <c:v>-3.0645837630613642</c:v>
                </c:pt>
                <c:pt idx="569">
                  <c:v>-3.0895837285053176</c:v>
                </c:pt>
                <c:pt idx="570">
                  <c:v>-3.1145472803588632</c:v>
                </c:pt>
                <c:pt idx="571">
                  <c:v>-3.1394745192109212</c:v>
                </c:pt>
                <c:pt idx="572">
                  <c:v>-3.1643655452421058</c:v>
                </c:pt>
                <c:pt idx="573">
                  <c:v>-3.1892204582266004</c:v>
                </c:pt>
                <c:pt idx="574">
                  <c:v>-3.2140393575345456</c:v>
                </c:pt>
                <c:pt idx="575">
                  <c:v>-3.2388223421342559</c:v>
                </c:pt>
                <c:pt idx="576">
                  <c:v>-3.2635695105940385</c:v>
                </c:pt>
                <c:pt idx="577">
                  <c:v>-3.2882809610846948</c:v>
                </c:pt>
                <c:pt idx="578">
                  <c:v>-3.3129567913812821</c:v>
                </c:pt>
                <c:pt idx="579">
                  <c:v>-3.337597098865615</c:v>
                </c:pt>
                <c:pt idx="580">
                  <c:v>-3.3622019805280274</c:v>
                </c:pt>
                <c:pt idx="581">
                  <c:v>-3.3867715329694761</c:v>
                </c:pt>
                <c:pt idx="582">
                  <c:v>-3.4113058524037569</c:v>
                </c:pt>
                <c:pt idx="583">
                  <c:v>-3.4358050346595519</c:v>
                </c:pt>
                <c:pt idx="584">
                  <c:v>-3.4602691751823045</c:v>
                </c:pt>
                <c:pt idx="585">
                  <c:v>-3.4846983690362663</c:v>
                </c:pt>
                <c:pt idx="586">
                  <c:v>-3.5090927109067707</c:v>
                </c:pt>
                <c:pt idx="587">
                  <c:v>-3.5334522951017107</c:v>
                </c:pt>
                <c:pt idx="588">
                  <c:v>-3.5577772155540401</c:v>
                </c:pt>
                <c:pt idx="589">
                  <c:v>-3.5820675658234791</c:v>
                </c:pt>
                <c:pt idx="590">
                  <c:v>-3.6063234390985031</c:v>
                </c:pt>
                <c:pt idx="591">
                  <c:v>-3.630544928198276</c:v>
                </c:pt>
                <c:pt idx="592">
                  <c:v>-3.6547321255745828</c:v>
                </c:pt>
                <c:pt idx="593">
                  <c:v>-3.6788851233138757</c:v>
                </c:pt>
                <c:pt idx="594">
                  <c:v>-3.7030040131390365</c:v>
                </c:pt>
                <c:pt idx="595">
                  <c:v>-3.7270888864110816</c:v>
                </c:pt>
                <c:pt idx="596">
                  <c:v>-3.7511398341316067</c:v>
                </c:pt>
                <c:pt idx="597">
                  <c:v>-3.7751569469440369</c:v>
                </c:pt>
                <c:pt idx="598">
                  <c:v>-3.7991403151359577</c:v>
                </c:pt>
                <c:pt idx="599">
                  <c:v>-3.8230900286405358</c:v>
                </c:pt>
                <c:pt idx="600">
                  <c:v>-3.847006177038736</c:v>
                </c:pt>
                <c:pt idx="601">
                  <c:v>-3.8708888495609699</c:v>
                </c:pt>
                <c:pt idx="602">
                  <c:v>-3.8947381350888577</c:v>
                </c:pt>
                <c:pt idx="603">
                  <c:v>-3.9185541221570475</c:v>
                </c:pt>
                <c:pt idx="604">
                  <c:v>-3.9423368989551477</c:v>
                </c:pt>
                <c:pt idx="605">
                  <c:v>-3.9660865533292622</c:v>
                </c:pt>
                <c:pt idx="606">
                  <c:v>-3.9898031727839225</c:v>
                </c:pt>
                <c:pt idx="607">
                  <c:v>-4.013486844483964</c:v>
                </c:pt>
                <c:pt idx="608">
                  <c:v>-4.0371376552557763</c:v>
                </c:pt>
                <c:pt idx="609">
                  <c:v>-4.0607556915895771</c:v>
                </c:pt>
                <c:pt idx="610">
                  <c:v>-4.0843410396408331</c:v>
                </c:pt>
                <c:pt idx="611">
                  <c:v>-4.1078937852320792</c:v>
                </c:pt>
                <c:pt idx="612">
                  <c:v>-4.1314140138545667</c:v>
                </c:pt>
                <c:pt idx="613">
                  <c:v>-4.1549018106699691</c:v>
                </c:pt>
                <c:pt idx="614">
                  <c:v>-4.1783572605119161</c:v>
                </c:pt>
                <c:pt idx="615">
                  <c:v>-4.2017804478880976</c:v>
                </c:pt>
                <c:pt idx="616">
                  <c:v>-4.2251714569812293</c:v>
                </c:pt>
                <c:pt idx="617">
                  <c:v>-4.2485303716514409</c:v>
                </c:pt>
                <c:pt idx="618">
                  <c:v>-4.2718572754372985</c:v>
                </c:pt>
                <c:pt idx="619">
                  <c:v>-4.2951522515577381</c:v>
                </c:pt>
                <c:pt idx="620">
                  <c:v>-4.3184153829137699</c:v>
                </c:pt>
                <c:pt idx="621">
                  <c:v>-4.3416467520895594</c:v>
                </c:pt>
                <c:pt idx="622">
                  <c:v>-4.3648464413549277</c:v>
                </c:pt>
                <c:pt idx="623">
                  <c:v>-4.3880145326659772</c:v>
                </c:pt>
                <c:pt idx="624">
                  <c:v>-4.4111511076671945</c:v>
                </c:pt>
                <c:pt idx="625">
                  <c:v>-4.4342562476929288</c:v>
                </c:pt>
                <c:pt idx="626">
                  <c:v>-4.4573300337689261</c:v>
                </c:pt>
                <c:pt idx="627">
                  <c:v>-4.4803725466139781</c:v>
                </c:pt>
                <c:pt idx="628">
                  <c:v>-4.5033838666410588</c:v>
                </c:pt>
                <c:pt idx="629">
                  <c:v>-4.526364073959428</c:v>
                </c:pt>
                <c:pt idx="630">
                  <c:v>-4.5493132483757677</c:v>
                </c:pt>
                <c:pt idx="631">
                  <c:v>-4.5722314693956037</c:v>
                </c:pt>
                <c:pt idx="632">
                  <c:v>-4.5951188162253516</c:v>
                </c:pt>
                <c:pt idx="633">
                  <c:v>-4.6179753677729991</c:v>
                </c:pt>
                <c:pt idx="634">
                  <c:v>-4.6408012026503798</c:v>
                </c:pt>
                <c:pt idx="635">
                  <c:v>-4.6635963991740823</c:v>
                </c:pt>
                <c:pt idx="636">
                  <c:v>-4.6863610353670424</c:v>
                </c:pt>
                <c:pt idx="637">
                  <c:v>-4.7090951889603048</c:v>
                </c:pt>
                <c:pt idx="638">
                  <c:v>-4.7317989373940463</c:v>
                </c:pt>
                <c:pt idx="639">
                  <c:v>-4.7544723578192247</c:v>
                </c:pt>
                <c:pt idx="640">
                  <c:v>-4.7771155270988857</c:v>
                </c:pt>
                <c:pt idx="641">
                  <c:v>-4.7997285218097545</c:v>
                </c:pt>
                <c:pt idx="642">
                  <c:v>-4.8223114182436007</c:v>
                </c:pt>
                <c:pt idx="643">
                  <c:v>-4.8448642924083174</c:v>
                </c:pt>
                <c:pt idx="644">
                  <c:v>-4.8673872200298547</c:v>
                </c:pt>
                <c:pt idx="645">
                  <c:v>-4.8898802765532423</c:v>
                </c:pt>
                <c:pt idx="646">
                  <c:v>-4.9123435371438973</c:v>
                </c:pt>
                <c:pt idx="647">
                  <c:v>-4.9347770766893859</c:v>
                </c:pt>
                <c:pt idx="648">
                  <c:v>-4.9571809698002767</c:v>
                </c:pt>
                <c:pt idx="649">
                  <c:v>-4.9795552908119021</c:v>
                </c:pt>
                <c:pt idx="650">
                  <c:v>-5.0019001137854957</c:v>
                </c:pt>
                <c:pt idx="651">
                  <c:v>-5.0242155125094996</c:v>
                </c:pt>
                <c:pt idx="652">
                  <c:v>-5.0465015605011558</c:v>
                </c:pt>
                <c:pt idx="653">
                  <c:v>-5.0687583310073592</c:v>
                </c:pt>
                <c:pt idx="654">
                  <c:v>-5.0909858970063624</c:v>
                </c:pt>
                <c:pt idx="655">
                  <c:v>-5.1131843312090268</c:v>
                </c:pt>
                <c:pt idx="656">
                  <c:v>-5.1353537060597887</c:v>
                </c:pt>
                <c:pt idx="657">
                  <c:v>-5.1574940937384781</c:v>
                </c:pt>
                <c:pt idx="658">
                  <c:v>-5.1796055661611149</c:v>
                </c:pt>
                <c:pt idx="659">
                  <c:v>-5.2016881949815001</c:v>
                </c:pt>
                <c:pt idx="660">
                  <c:v>-5.2237420515921258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3541920"/>
        <c:axId val="883541360"/>
      </c:scatterChart>
      <c:valAx>
        <c:axId val="883541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3541360"/>
        <c:crosses val="autoZero"/>
        <c:crossBetween val="midCat"/>
      </c:valAx>
      <c:valAx>
        <c:axId val="883541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3541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Thermistor!$D$14</c:f>
              <c:strCache>
                <c:ptCount val="1"/>
                <c:pt idx="0">
                  <c:v>Therm-2 Temp (C)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-0.11470778652668416"/>
                  <c:y val="-0.5271496792067658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Thermistor!$B$15:$B$675</c:f>
              <c:numCache>
                <c:formatCode>General</c:formatCode>
                <c:ptCount val="661"/>
                <c:pt idx="0">
                  <c:v>10</c:v>
                </c:pt>
                <c:pt idx="1">
                  <c:v>10.050000000000001</c:v>
                </c:pt>
                <c:pt idx="2">
                  <c:v>10.1</c:v>
                </c:pt>
                <c:pt idx="3">
                  <c:v>10.15</c:v>
                </c:pt>
                <c:pt idx="4">
                  <c:v>10.199999999999999</c:v>
                </c:pt>
                <c:pt idx="5">
                  <c:v>10.25</c:v>
                </c:pt>
                <c:pt idx="6">
                  <c:v>10.3</c:v>
                </c:pt>
                <c:pt idx="7">
                  <c:v>10.35</c:v>
                </c:pt>
                <c:pt idx="8">
                  <c:v>10.4</c:v>
                </c:pt>
                <c:pt idx="9">
                  <c:v>10.45</c:v>
                </c:pt>
                <c:pt idx="10">
                  <c:v>10.5</c:v>
                </c:pt>
                <c:pt idx="11">
                  <c:v>10.55</c:v>
                </c:pt>
                <c:pt idx="12">
                  <c:v>10.6</c:v>
                </c:pt>
                <c:pt idx="13">
                  <c:v>10.65</c:v>
                </c:pt>
                <c:pt idx="14">
                  <c:v>10.7</c:v>
                </c:pt>
                <c:pt idx="15">
                  <c:v>10.75</c:v>
                </c:pt>
                <c:pt idx="16">
                  <c:v>10.8</c:v>
                </c:pt>
                <c:pt idx="17">
                  <c:v>10.85</c:v>
                </c:pt>
                <c:pt idx="18">
                  <c:v>10.9</c:v>
                </c:pt>
                <c:pt idx="19">
                  <c:v>10.95</c:v>
                </c:pt>
                <c:pt idx="20">
                  <c:v>11</c:v>
                </c:pt>
                <c:pt idx="21">
                  <c:v>11.05</c:v>
                </c:pt>
                <c:pt idx="22">
                  <c:v>11.1</c:v>
                </c:pt>
                <c:pt idx="23">
                  <c:v>11.15</c:v>
                </c:pt>
                <c:pt idx="24">
                  <c:v>11.2</c:v>
                </c:pt>
                <c:pt idx="25">
                  <c:v>11.25</c:v>
                </c:pt>
                <c:pt idx="26">
                  <c:v>11.3</c:v>
                </c:pt>
                <c:pt idx="27">
                  <c:v>11.35</c:v>
                </c:pt>
                <c:pt idx="28">
                  <c:v>11.4</c:v>
                </c:pt>
                <c:pt idx="29">
                  <c:v>11.45</c:v>
                </c:pt>
                <c:pt idx="30">
                  <c:v>11.5</c:v>
                </c:pt>
                <c:pt idx="31">
                  <c:v>11.55</c:v>
                </c:pt>
                <c:pt idx="32">
                  <c:v>11.6</c:v>
                </c:pt>
                <c:pt idx="33">
                  <c:v>11.65</c:v>
                </c:pt>
                <c:pt idx="34">
                  <c:v>11.7</c:v>
                </c:pt>
                <c:pt idx="35">
                  <c:v>11.75</c:v>
                </c:pt>
                <c:pt idx="36">
                  <c:v>11.8</c:v>
                </c:pt>
                <c:pt idx="37">
                  <c:v>11.85</c:v>
                </c:pt>
                <c:pt idx="38">
                  <c:v>11.9</c:v>
                </c:pt>
                <c:pt idx="39">
                  <c:v>11.95</c:v>
                </c:pt>
                <c:pt idx="40">
                  <c:v>12</c:v>
                </c:pt>
                <c:pt idx="41">
                  <c:v>12.05</c:v>
                </c:pt>
                <c:pt idx="42">
                  <c:v>12.1</c:v>
                </c:pt>
                <c:pt idx="43">
                  <c:v>12.15</c:v>
                </c:pt>
                <c:pt idx="44">
                  <c:v>12.2</c:v>
                </c:pt>
                <c:pt idx="45">
                  <c:v>12.25</c:v>
                </c:pt>
                <c:pt idx="46">
                  <c:v>12.3</c:v>
                </c:pt>
                <c:pt idx="47">
                  <c:v>12.35</c:v>
                </c:pt>
                <c:pt idx="48">
                  <c:v>12.4</c:v>
                </c:pt>
                <c:pt idx="49">
                  <c:v>12.45</c:v>
                </c:pt>
                <c:pt idx="50">
                  <c:v>12.5</c:v>
                </c:pt>
                <c:pt idx="51">
                  <c:v>12.55</c:v>
                </c:pt>
                <c:pt idx="52">
                  <c:v>12.6</c:v>
                </c:pt>
                <c:pt idx="53">
                  <c:v>12.65</c:v>
                </c:pt>
                <c:pt idx="54">
                  <c:v>12.7</c:v>
                </c:pt>
                <c:pt idx="55">
                  <c:v>12.75</c:v>
                </c:pt>
                <c:pt idx="56">
                  <c:v>12.8</c:v>
                </c:pt>
                <c:pt idx="57">
                  <c:v>12.85</c:v>
                </c:pt>
                <c:pt idx="58">
                  <c:v>12.9</c:v>
                </c:pt>
                <c:pt idx="59">
                  <c:v>12.95</c:v>
                </c:pt>
                <c:pt idx="60">
                  <c:v>13</c:v>
                </c:pt>
                <c:pt idx="61">
                  <c:v>13.05</c:v>
                </c:pt>
                <c:pt idx="62">
                  <c:v>13.1</c:v>
                </c:pt>
                <c:pt idx="63">
                  <c:v>13.15</c:v>
                </c:pt>
                <c:pt idx="64">
                  <c:v>13.2</c:v>
                </c:pt>
                <c:pt idx="65">
                  <c:v>13.25</c:v>
                </c:pt>
                <c:pt idx="66">
                  <c:v>13.3</c:v>
                </c:pt>
                <c:pt idx="67">
                  <c:v>13.35</c:v>
                </c:pt>
                <c:pt idx="68">
                  <c:v>13.4</c:v>
                </c:pt>
                <c:pt idx="69">
                  <c:v>13.45</c:v>
                </c:pt>
                <c:pt idx="70">
                  <c:v>13.5</c:v>
                </c:pt>
                <c:pt idx="71">
                  <c:v>13.55</c:v>
                </c:pt>
                <c:pt idx="72">
                  <c:v>13.6</c:v>
                </c:pt>
                <c:pt idx="73">
                  <c:v>13.65</c:v>
                </c:pt>
                <c:pt idx="74">
                  <c:v>13.7</c:v>
                </c:pt>
                <c:pt idx="75">
                  <c:v>13.75</c:v>
                </c:pt>
                <c:pt idx="76">
                  <c:v>13.8</c:v>
                </c:pt>
                <c:pt idx="77">
                  <c:v>13.85</c:v>
                </c:pt>
                <c:pt idx="78">
                  <c:v>13.9</c:v>
                </c:pt>
                <c:pt idx="79">
                  <c:v>13.95</c:v>
                </c:pt>
                <c:pt idx="80">
                  <c:v>14</c:v>
                </c:pt>
                <c:pt idx="81">
                  <c:v>14.05</c:v>
                </c:pt>
                <c:pt idx="82">
                  <c:v>14.1</c:v>
                </c:pt>
                <c:pt idx="83">
                  <c:v>14.15</c:v>
                </c:pt>
                <c:pt idx="84">
                  <c:v>14.2</c:v>
                </c:pt>
                <c:pt idx="85">
                  <c:v>14.25</c:v>
                </c:pt>
                <c:pt idx="86">
                  <c:v>14.3</c:v>
                </c:pt>
                <c:pt idx="87">
                  <c:v>14.35</c:v>
                </c:pt>
                <c:pt idx="88">
                  <c:v>14.4</c:v>
                </c:pt>
                <c:pt idx="89">
                  <c:v>14.45</c:v>
                </c:pt>
                <c:pt idx="90">
                  <c:v>14.5</c:v>
                </c:pt>
                <c:pt idx="91">
                  <c:v>14.55</c:v>
                </c:pt>
                <c:pt idx="92">
                  <c:v>14.6</c:v>
                </c:pt>
                <c:pt idx="93">
                  <c:v>14.65</c:v>
                </c:pt>
                <c:pt idx="94">
                  <c:v>14.7</c:v>
                </c:pt>
                <c:pt idx="95">
                  <c:v>14.75</c:v>
                </c:pt>
                <c:pt idx="96">
                  <c:v>14.8</c:v>
                </c:pt>
                <c:pt idx="97">
                  <c:v>14.85</c:v>
                </c:pt>
                <c:pt idx="98">
                  <c:v>14.9</c:v>
                </c:pt>
                <c:pt idx="99">
                  <c:v>14.95</c:v>
                </c:pt>
                <c:pt idx="100">
                  <c:v>15</c:v>
                </c:pt>
                <c:pt idx="101">
                  <c:v>15.05</c:v>
                </c:pt>
                <c:pt idx="102">
                  <c:v>15.1</c:v>
                </c:pt>
                <c:pt idx="103">
                  <c:v>15.15</c:v>
                </c:pt>
                <c:pt idx="104">
                  <c:v>15.2</c:v>
                </c:pt>
                <c:pt idx="105">
                  <c:v>15.25</c:v>
                </c:pt>
                <c:pt idx="106">
                  <c:v>15.3</c:v>
                </c:pt>
                <c:pt idx="107">
                  <c:v>15.35</c:v>
                </c:pt>
                <c:pt idx="108">
                  <c:v>15.4</c:v>
                </c:pt>
                <c:pt idx="109">
                  <c:v>15.45</c:v>
                </c:pt>
                <c:pt idx="110">
                  <c:v>15.5</c:v>
                </c:pt>
                <c:pt idx="111">
                  <c:v>15.55</c:v>
                </c:pt>
                <c:pt idx="112">
                  <c:v>15.6</c:v>
                </c:pt>
                <c:pt idx="113">
                  <c:v>15.65</c:v>
                </c:pt>
                <c:pt idx="114">
                  <c:v>15.7</c:v>
                </c:pt>
                <c:pt idx="115">
                  <c:v>15.75</c:v>
                </c:pt>
                <c:pt idx="116">
                  <c:v>15.8</c:v>
                </c:pt>
                <c:pt idx="117">
                  <c:v>15.85</c:v>
                </c:pt>
                <c:pt idx="118">
                  <c:v>15.9</c:v>
                </c:pt>
                <c:pt idx="119">
                  <c:v>15.95</c:v>
                </c:pt>
                <c:pt idx="120">
                  <c:v>16</c:v>
                </c:pt>
                <c:pt idx="121">
                  <c:v>16.05</c:v>
                </c:pt>
                <c:pt idx="122">
                  <c:v>16.100000000000001</c:v>
                </c:pt>
                <c:pt idx="123">
                  <c:v>16.149999999999999</c:v>
                </c:pt>
                <c:pt idx="124">
                  <c:v>16.2</c:v>
                </c:pt>
                <c:pt idx="125">
                  <c:v>16.25</c:v>
                </c:pt>
                <c:pt idx="126">
                  <c:v>16.3</c:v>
                </c:pt>
                <c:pt idx="127">
                  <c:v>16.350000000000001</c:v>
                </c:pt>
                <c:pt idx="128">
                  <c:v>16.399999999999999</c:v>
                </c:pt>
                <c:pt idx="129">
                  <c:v>16.45</c:v>
                </c:pt>
                <c:pt idx="130">
                  <c:v>16.5</c:v>
                </c:pt>
                <c:pt idx="131">
                  <c:v>16.55</c:v>
                </c:pt>
                <c:pt idx="132">
                  <c:v>16.600000000000001</c:v>
                </c:pt>
                <c:pt idx="133">
                  <c:v>16.649999999999999</c:v>
                </c:pt>
                <c:pt idx="134">
                  <c:v>16.7</c:v>
                </c:pt>
                <c:pt idx="135">
                  <c:v>16.75</c:v>
                </c:pt>
                <c:pt idx="136">
                  <c:v>16.8</c:v>
                </c:pt>
                <c:pt idx="137">
                  <c:v>16.850000000000001</c:v>
                </c:pt>
                <c:pt idx="138">
                  <c:v>16.899999999999999</c:v>
                </c:pt>
                <c:pt idx="139">
                  <c:v>16.95</c:v>
                </c:pt>
                <c:pt idx="140">
                  <c:v>17</c:v>
                </c:pt>
                <c:pt idx="141">
                  <c:v>17.05</c:v>
                </c:pt>
                <c:pt idx="142">
                  <c:v>17.100000000000001</c:v>
                </c:pt>
                <c:pt idx="143">
                  <c:v>17.149999999999999</c:v>
                </c:pt>
                <c:pt idx="144">
                  <c:v>17.2</c:v>
                </c:pt>
                <c:pt idx="145">
                  <c:v>17.25</c:v>
                </c:pt>
                <c:pt idx="146">
                  <c:v>17.3</c:v>
                </c:pt>
                <c:pt idx="147">
                  <c:v>17.350000000000001</c:v>
                </c:pt>
                <c:pt idx="148">
                  <c:v>17.399999999999999</c:v>
                </c:pt>
                <c:pt idx="149">
                  <c:v>17.45</c:v>
                </c:pt>
                <c:pt idx="150">
                  <c:v>17.5</c:v>
                </c:pt>
                <c:pt idx="151">
                  <c:v>17.55</c:v>
                </c:pt>
                <c:pt idx="152">
                  <c:v>17.600000000000001</c:v>
                </c:pt>
                <c:pt idx="153">
                  <c:v>17.649999999999999</c:v>
                </c:pt>
                <c:pt idx="154">
                  <c:v>17.7</c:v>
                </c:pt>
                <c:pt idx="155">
                  <c:v>17.75</c:v>
                </c:pt>
                <c:pt idx="156">
                  <c:v>17.8</c:v>
                </c:pt>
                <c:pt idx="157">
                  <c:v>17.850000000000001</c:v>
                </c:pt>
                <c:pt idx="158">
                  <c:v>17.899999999999999</c:v>
                </c:pt>
                <c:pt idx="159">
                  <c:v>17.95</c:v>
                </c:pt>
                <c:pt idx="160">
                  <c:v>18</c:v>
                </c:pt>
                <c:pt idx="161">
                  <c:v>18.05</c:v>
                </c:pt>
                <c:pt idx="162">
                  <c:v>18.100000000000001</c:v>
                </c:pt>
                <c:pt idx="163">
                  <c:v>18.149999999999999</c:v>
                </c:pt>
                <c:pt idx="164">
                  <c:v>18.2</c:v>
                </c:pt>
                <c:pt idx="165">
                  <c:v>18.25</c:v>
                </c:pt>
                <c:pt idx="166">
                  <c:v>18.3</c:v>
                </c:pt>
                <c:pt idx="167">
                  <c:v>18.350000000000001</c:v>
                </c:pt>
                <c:pt idx="168">
                  <c:v>18.399999999999999</c:v>
                </c:pt>
                <c:pt idx="169">
                  <c:v>18.45</c:v>
                </c:pt>
                <c:pt idx="170">
                  <c:v>18.5</c:v>
                </c:pt>
                <c:pt idx="171">
                  <c:v>18.55</c:v>
                </c:pt>
                <c:pt idx="172">
                  <c:v>18.600000000000001</c:v>
                </c:pt>
                <c:pt idx="173">
                  <c:v>18.649999999999999</c:v>
                </c:pt>
                <c:pt idx="174">
                  <c:v>18.7</c:v>
                </c:pt>
                <c:pt idx="175">
                  <c:v>18.75</c:v>
                </c:pt>
                <c:pt idx="176">
                  <c:v>18.8</c:v>
                </c:pt>
                <c:pt idx="177">
                  <c:v>18.850000000000001</c:v>
                </c:pt>
                <c:pt idx="178">
                  <c:v>18.899999999999999</c:v>
                </c:pt>
                <c:pt idx="179">
                  <c:v>18.95</c:v>
                </c:pt>
                <c:pt idx="180">
                  <c:v>19</c:v>
                </c:pt>
                <c:pt idx="181">
                  <c:v>19.05</c:v>
                </c:pt>
                <c:pt idx="182">
                  <c:v>19.100000000000001</c:v>
                </c:pt>
                <c:pt idx="183">
                  <c:v>19.149999999999999</c:v>
                </c:pt>
                <c:pt idx="184">
                  <c:v>19.2</c:v>
                </c:pt>
                <c:pt idx="185">
                  <c:v>19.25</c:v>
                </c:pt>
                <c:pt idx="186">
                  <c:v>19.3</c:v>
                </c:pt>
                <c:pt idx="187">
                  <c:v>19.350000000000001</c:v>
                </c:pt>
                <c:pt idx="188">
                  <c:v>19.399999999999999</c:v>
                </c:pt>
                <c:pt idx="189">
                  <c:v>19.45</c:v>
                </c:pt>
                <c:pt idx="190">
                  <c:v>19.5</c:v>
                </c:pt>
                <c:pt idx="191">
                  <c:v>19.55</c:v>
                </c:pt>
                <c:pt idx="192">
                  <c:v>19.600000000000001</c:v>
                </c:pt>
                <c:pt idx="193">
                  <c:v>19.649999999999999</c:v>
                </c:pt>
                <c:pt idx="194">
                  <c:v>19.7</c:v>
                </c:pt>
                <c:pt idx="195">
                  <c:v>19.75</c:v>
                </c:pt>
                <c:pt idx="196">
                  <c:v>19.8</c:v>
                </c:pt>
                <c:pt idx="197">
                  <c:v>19.850000000000001</c:v>
                </c:pt>
                <c:pt idx="198">
                  <c:v>19.899999999999999</c:v>
                </c:pt>
                <c:pt idx="199">
                  <c:v>19.95</c:v>
                </c:pt>
                <c:pt idx="200">
                  <c:v>20</c:v>
                </c:pt>
                <c:pt idx="201">
                  <c:v>20.05</c:v>
                </c:pt>
                <c:pt idx="202">
                  <c:v>20.100000000000001</c:v>
                </c:pt>
                <c:pt idx="203">
                  <c:v>20.149999999999999</c:v>
                </c:pt>
                <c:pt idx="204">
                  <c:v>20.2</c:v>
                </c:pt>
                <c:pt idx="205">
                  <c:v>20.25</c:v>
                </c:pt>
                <c:pt idx="206">
                  <c:v>20.3</c:v>
                </c:pt>
                <c:pt idx="207">
                  <c:v>20.350000000000001</c:v>
                </c:pt>
                <c:pt idx="208">
                  <c:v>20.399999999999999</c:v>
                </c:pt>
                <c:pt idx="209">
                  <c:v>20.45</c:v>
                </c:pt>
                <c:pt idx="210">
                  <c:v>20.5</c:v>
                </c:pt>
                <c:pt idx="211">
                  <c:v>20.55</c:v>
                </c:pt>
                <c:pt idx="212">
                  <c:v>20.6</c:v>
                </c:pt>
                <c:pt idx="213">
                  <c:v>20.65</c:v>
                </c:pt>
                <c:pt idx="214">
                  <c:v>20.7</c:v>
                </c:pt>
                <c:pt idx="215">
                  <c:v>20.75</c:v>
                </c:pt>
                <c:pt idx="216">
                  <c:v>20.8</c:v>
                </c:pt>
                <c:pt idx="217">
                  <c:v>20.85</c:v>
                </c:pt>
                <c:pt idx="218">
                  <c:v>20.9</c:v>
                </c:pt>
                <c:pt idx="219">
                  <c:v>20.95</c:v>
                </c:pt>
                <c:pt idx="220">
                  <c:v>21</c:v>
                </c:pt>
                <c:pt idx="221">
                  <c:v>21.05</c:v>
                </c:pt>
                <c:pt idx="222">
                  <c:v>21.1</c:v>
                </c:pt>
                <c:pt idx="223">
                  <c:v>21.15</c:v>
                </c:pt>
                <c:pt idx="224">
                  <c:v>21.2</c:v>
                </c:pt>
                <c:pt idx="225">
                  <c:v>21.25</c:v>
                </c:pt>
                <c:pt idx="226">
                  <c:v>21.3</c:v>
                </c:pt>
                <c:pt idx="227">
                  <c:v>21.35</c:v>
                </c:pt>
                <c:pt idx="228">
                  <c:v>21.4</c:v>
                </c:pt>
                <c:pt idx="229">
                  <c:v>21.45</c:v>
                </c:pt>
                <c:pt idx="230">
                  <c:v>21.5</c:v>
                </c:pt>
                <c:pt idx="231">
                  <c:v>21.55</c:v>
                </c:pt>
                <c:pt idx="232">
                  <c:v>21.6</c:v>
                </c:pt>
                <c:pt idx="233">
                  <c:v>21.65</c:v>
                </c:pt>
                <c:pt idx="234">
                  <c:v>21.7</c:v>
                </c:pt>
                <c:pt idx="235">
                  <c:v>21.75</c:v>
                </c:pt>
                <c:pt idx="236">
                  <c:v>21.8</c:v>
                </c:pt>
                <c:pt idx="237">
                  <c:v>21.85</c:v>
                </c:pt>
                <c:pt idx="238">
                  <c:v>21.9</c:v>
                </c:pt>
                <c:pt idx="239">
                  <c:v>21.95</c:v>
                </c:pt>
                <c:pt idx="240">
                  <c:v>22</c:v>
                </c:pt>
                <c:pt idx="241">
                  <c:v>22.05</c:v>
                </c:pt>
                <c:pt idx="242">
                  <c:v>22.1</c:v>
                </c:pt>
                <c:pt idx="243">
                  <c:v>22.15</c:v>
                </c:pt>
                <c:pt idx="244">
                  <c:v>22.2</c:v>
                </c:pt>
                <c:pt idx="245">
                  <c:v>22.25</c:v>
                </c:pt>
                <c:pt idx="246">
                  <c:v>22.3</c:v>
                </c:pt>
                <c:pt idx="247">
                  <c:v>22.35</c:v>
                </c:pt>
                <c:pt idx="248">
                  <c:v>22.4</c:v>
                </c:pt>
                <c:pt idx="249">
                  <c:v>22.45</c:v>
                </c:pt>
                <c:pt idx="250">
                  <c:v>22.5</c:v>
                </c:pt>
                <c:pt idx="251">
                  <c:v>22.55</c:v>
                </c:pt>
                <c:pt idx="252">
                  <c:v>22.6</c:v>
                </c:pt>
                <c:pt idx="253">
                  <c:v>22.65</c:v>
                </c:pt>
                <c:pt idx="254">
                  <c:v>22.7</c:v>
                </c:pt>
                <c:pt idx="255">
                  <c:v>22.75</c:v>
                </c:pt>
                <c:pt idx="256">
                  <c:v>22.8</c:v>
                </c:pt>
                <c:pt idx="257">
                  <c:v>22.85</c:v>
                </c:pt>
                <c:pt idx="258">
                  <c:v>22.9</c:v>
                </c:pt>
                <c:pt idx="259">
                  <c:v>22.95</c:v>
                </c:pt>
                <c:pt idx="260">
                  <c:v>23</c:v>
                </c:pt>
                <c:pt idx="261">
                  <c:v>23.05</c:v>
                </c:pt>
                <c:pt idx="262">
                  <c:v>23.1</c:v>
                </c:pt>
                <c:pt idx="263">
                  <c:v>23.15</c:v>
                </c:pt>
                <c:pt idx="264">
                  <c:v>23.2</c:v>
                </c:pt>
                <c:pt idx="265">
                  <c:v>23.25</c:v>
                </c:pt>
                <c:pt idx="266">
                  <c:v>23.3</c:v>
                </c:pt>
                <c:pt idx="267">
                  <c:v>23.35</c:v>
                </c:pt>
                <c:pt idx="268">
                  <c:v>23.4</c:v>
                </c:pt>
                <c:pt idx="269">
                  <c:v>23.45</c:v>
                </c:pt>
                <c:pt idx="270">
                  <c:v>23.5</c:v>
                </c:pt>
                <c:pt idx="271">
                  <c:v>23.55</c:v>
                </c:pt>
                <c:pt idx="272">
                  <c:v>23.6</c:v>
                </c:pt>
                <c:pt idx="273">
                  <c:v>23.65</c:v>
                </c:pt>
                <c:pt idx="274">
                  <c:v>23.7</c:v>
                </c:pt>
                <c:pt idx="275">
                  <c:v>23.75</c:v>
                </c:pt>
                <c:pt idx="276">
                  <c:v>23.8</c:v>
                </c:pt>
                <c:pt idx="277">
                  <c:v>23.85</c:v>
                </c:pt>
                <c:pt idx="278">
                  <c:v>23.9</c:v>
                </c:pt>
                <c:pt idx="279">
                  <c:v>23.95</c:v>
                </c:pt>
                <c:pt idx="280">
                  <c:v>24</c:v>
                </c:pt>
                <c:pt idx="281">
                  <c:v>24.05</c:v>
                </c:pt>
                <c:pt idx="282">
                  <c:v>24.1</c:v>
                </c:pt>
                <c:pt idx="283">
                  <c:v>24.15</c:v>
                </c:pt>
                <c:pt idx="284">
                  <c:v>24.2</c:v>
                </c:pt>
                <c:pt idx="285">
                  <c:v>24.25</c:v>
                </c:pt>
                <c:pt idx="286">
                  <c:v>24.3</c:v>
                </c:pt>
                <c:pt idx="287">
                  <c:v>24.35</c:v>
                </c:pt>
                <c:pt idx="288">
                  <c:v>24.4</c:v>
                </c:pt>
                <c:pt idx="289">
                  <c:v>24.45</c:v>
                </c:pt>
                <c:pt idx="290">
                  <c:v>24.5</c:v>
                </c:pt>
                <c:pt idx="291">
                  <c:v>24.55</c:v>
                </c:pt>
                <c:pt idx="292">
                  <c:v>24.6</c:v>
                </c:pt>
                <c:pt idx="293">
                  <c:v>24.65</c:v>
                </c:pt>
                <c:pt idx="294">
                  <c:v>24.7</c:v>
                </c:pt>
                <c:pt idx="295">
                  <c:v>24.75</c:v>
                </c:pt>
                <c:pt idx="296">
                  <c:v>24.8</c:v>
                </c:pt>
                <c:pt idx="297">
                  <c:v>24.85</c:v>
                </c:pt>
                <c:pt idx="298">
                  <c:v>24.9</c:v>
                </c:pt>
                <c:pt idx="299">
                  <c:v>24.95</c:v>
                </c:pt>
                <c:pt idx="300">
                  <c:v>25</c:v>
                </c:pt>
                <c:pt idx="301">
                  <c:v>25.05</c:v>
                </c:pt>
                <c:pt idx="302">
                  <c:v>25.1</c:v>
                </c:pt>
                <c:pt idx="303">
                  <c:v>25.15</c:v>
                </c:pt>
                <c:pt idx="304">
                  <c:v>25.2</c:v>
                </c:pt>
                <c:pt idx="305">
                  <c:v>25.25</c:v>
                </c:pt>
                <c:pt idx="306">
                  <c:v>25.3</c:v>
                </c:pt>
                <c:pt idx="307">
                  <c:v>25.35</c:v>
                </c:pt>
                <c:pt idx="308">
                  <c:v>25.4</c:v>
                </c:pt>
                <c:pt idx="309">
                  <c:v>25.45</c:v>
                </c:pt>
                <c:pt idx="310">
                  <c:v>25.5</c:v>
                </c:pt>
                <c:pt idx="311">
                  <c:v>25.55</c:v>
                </c:pt>
                <c:pt idx="312">
                  <c:v>25.6</c:v>
                </c:pt>
                <c:pt idx="313">
                  <c:v>25.65</c:v>
                </c:pt>
                <c:pt idx="314">
                  <c:v>25.7</c:v>
                </c:pt>
                <c:pt idx="315">
                  <c:v>25.75</c:v>
                </c:pt>
                <c:pt idx="316">
                  <c:v>25.8</c:v>
                </c:pt>
                <c:pt idx="317">
                  <c:v>25.85</c:v>
                </c:pt>
                <c:pt idx="318">
                  <c:v>25.9</c:v>
                </c:pt>
                <c:pt idx="319">
                  <c:v>25.95</c:v>
                </c:pt>
                <c:pt idx="320">
                  <c:v>26</c:v>
                </c:pt>
                <c:pt idx="321">
                  <c:v>26.05</c:v>
                </c:pt>
                <c:pt idx="322">
                  <c:v>26.1</c:v>
                </c:pt>
                <c:pt idx="323">
                  <c:v>26.15</c:v>
                </c:pt>
                <c:pt idx="324">
                  <c:v>26.2</c:v>
                </c:pt>
                <c:pt idx="325">
                  <c:v>26.25</c:v>
                </c:pt>
                <c:pt idx="326">
                  <c:v>26.3</c:v>
                </c:pt>
                <c:pt idx="327">
                  <c:v>26.35</c:v>
                </c:pt>
                <c:pt idx="328">
                  <c:v>26.4</c:v>
                </c:pt>
                <c:pt idx="329">
                  <c:v>26.45</c:v>
                </c:pt>
                <c:pt idx="330">
                  <c:v>26.5</c:v>
                </c:pt>
                <c:pt idx="331">
                  <c:v>26.55</c:v>
                </c:pt>
                <c:pt idx="332">
                  <c:v>26.6</c:v>
                </c:pt>
                <c:pt idx="333">
                  <c:v>26.65</c:v>
                </c:pt>
                <c:pt idx="334">
                  <c:v>26.7</c:v>
                </c:pt>
                <c:pt idx="335">
                  <c:v>26.75</c:v>
                </c:pt>
                <c:pt idx="336">
                  <c:v>26.8</c:v>
                </c:pt>
                <c:pt idx="337">
                  <c:v>26.85</c:v>
                </c:pt>
                <c:pt idx="338">
                  <c:v>26.9</c:v>
                </c:pt>
                <c:pt idx="339">
                  <c:v>26.95</c:v>
                </c:pt>
                <c:pt idx="340">
                  <c:v>27</c:v>
                </c:pt>
                <c:pt idx="341">
                  <c:v>27.05</c:v>
                </c:pt>
                <c:pt idx="342">
                  <c:v>27.1</c:v>
                </c:pt>
                <c:pt idx="343">
                  <c:v>27.15</c:v>
                </c:pt>
                <c:pt idx="344">
                  <c:v>27.2</c:v>
                </c:pt>
                <c:pt idx="345">
                  <c:v>27.25</c:v>
                </c:pt>
                <c:pt idx="346">
                  <c:v>27.3</c:v>
                </c:pt>
                <c:pt idx="347">
                  <c:v>27.35</c:v>
                </c:pt>
                <c:pt idx="348">
                  <c:v>27.4</c:v>
                </c:pt>
                <c:pt idx="349">
                  <c:v>27.45</c:v>
                </c:pt>
                <c:pt idx="350">
                  <c:v>27.5</c:v>
                </c:pt>
                <c:pt idx="351">
                  <c:v>27.55</c:v>
                </c:pt>
                <c:pt idx="352">
                  <c:v>27.6</c:v>
                </c:pt>
                <c:pt idx="353">
                  <c:v>27.65</c:v>
                </c:pt>
                <c:pt idx="354">
                  <c:v>27.7</c:v>
                </c:pt>
                <c:pt idx="355">
                  <c:v>27.75</c:v>
                </c:pt>
                <c:pt idx="356">
                  <c:v>27.8</c:v>
                </c:pt>
                <c:pt idx="357">
                  <c:v>27.85</c:v>
                </c:pt>
                <c:pt idx="358">
                  <c:v>27.9</c:v>
                </c:pt>
                <c:pt idx="359">
                  <c:v>27.95</c:v>
                </c:pt>
                <c:pt idx="360">
                  <c:v>28</c:v>
                </c:pt>
                <c:pt idx="361">
                  <c:v>28.05</c:v>
                </c:pt>
                <c:pt idx="362">
                  <c:v>28.1</c:v>
                </c:pt>
                <c:pt idx="363">
                  <c:v>28.15</c:v>
                </c:pt>
                <c:pt idx="364">
                  <c:v>28.2</c:v>
                </c:pt>
                <c:pt idx="365">
                  <c:v>28.25</c:v>
                </c:pt>
                <c:pt idx="366">
                  <c:v>28.3</c:v>
                </c:pt>
                <c:pt idx="367">
                  <c:v>28.35</c:v>
                </c:pt>
                <c:pt idx="368">
                  <c:v>28.4</c:v>
                </c:pt>
                <c:pt idx="369">
                  <c:v>28.45</c:v>
                </c:pt>
                <c:pt idx="370">
                  <c:v>28.5</c:v>
                </c:pt>
                <c:pt idx="371">
                  <c:v>28.55</c:v>
                </c:pt>
                <c:pt idx="372">
                  <c:v>28.6</c:v>
                </c:pt>
                <c:pt idx="373">
                  <c:v>28.65</c:v>
                </c:pt>
                <c:pt idx="374">
                  <c:v>28.7</c:v>
                </c:pt>
                <c:pt idx="375">
                  <c:v>28.75</c:v>
                </c:pt>
                <c:pt idx="376">
                  <c:v>28.8</c:v>
                </c:pt>
                <c:pt idx="377">
                  <c:v>28.85</c:v>
                </c:pt>
                <c:pt idx="378">
                  <c:v>28.9</c:v>
                </c:pt>
                <c:pt idx="379">
                  <c:v>28.95</c:v>
                </c:pt>
                <c:pt idx="380">
                  <c:v>29</c:v>
                </c:pt>
                <c:pt idx="381">
                  <c:v>29.05</c:v>
                </c:pt>
                <c:pt idx="382">
                  <c:v>29.1</c:v>
                </c:pt>
                <c:pt idx="383">
                  <c:v>29.15</c:v>
                </c:pt>
                <c:pt idx="384">
                  <c:v>29.2</c:v>
                </c:pt>
                <c:pt idx="385">
                  <c:v>29.25</c:v>
                </c:pt>
                <c:pt idx="386">
                  <c:v>29.3</c:v>
                </c:pt>
                <c:pt idx="387">
                  <c:v>29.35</c:v>
                </c:pt>
                <c:pt idx="388">
                  <c:v>29.4</c:v>
                </c:pt>
                <c:pt idx="389">
                  <c:v>29.45</c:v>
                </c:pt>
                <c:pt idx="390">
                  <c:v>29.5</c:v>
                </c:pt>
                <c:pt idx="391">
                  <c:v>29.55</c:v>
                </c:pt>
                <c:pt idx="392">
                  <c:v>29.6</c:v>
                </c:pt>
                <c:pt idx="393">
                  <c:v>29.65</c:v>
                </c:pt>
                <c:pt idx="394">
                  <c:v>29.7</c:v>
                </c:pt>
                <c:pt idx="395">
                  <c:v>29.75</c:v>
                </c:pt>
                <c:pt idx="396">
                  <c:v>29.8</c:v>
                </c:pt>
                <c:pt idx="397">
                  <c:v>29.85</c:v>
                </c:pt>
                <c:pt idx="398">
                  <c:v>29.9</c:v>
                </c:pt>
                <c:pt idx="399">
                  <c:v>29.95</c:v>
                </c:pt>
                <c:pt idx="400">
                  <c:v>30</c:v>
                </c:pt>
                <c:pt idx="401">
                  <c:v>30.05</c:v>
                </c:pt>
                <c:pt idx="402">
                  <c:v>30.1</c:v>
                </c:pt>
                <c:pt idx="403">
                  <c:v>30.15</c:v>
                </c:pt>
                <c:pt idx="404">
                  <c:v>30.2</c:v>
                </c:pt>
                <c:pt idx="405">
                  <c:v>30.25</c:v>
                </c:pt>
                <c:pt idx="406">
                  <c:v>30.3</c:v>
                </c:pt>
                <c:pt idx="407">
                  <c:v>30.35</c:v>
                </c:pt>
                <c:pt idx="408">
                  <c:v>30.4</c:v>
                </c:pt>
                <c:pt idx="409">
                  <c:v>30.45</c:v>
                </c:pt>
                <c:pt idx="410">
                  <c:v>30.5</c:v>
                </c:pt>
                <c:pt idx="411">
                  <c:v>30.55</c:v>
                </c:pt>
                <c:pt idx="412">
                  <c:v>30.6</c:v>
                </c:pt>
                <c:pt idx="413">
                  <c:v>30.65</c:v>
                </c:pt>
                <c:pt idx="414">
                  <c:v>30.7</c:v>
                </c:pt>
                <c:pt idx="415">
                  <c:v>30.75</c:v>
                </c:pt>
                <c:pt idx="416">
                  <c:v>30.8</c:v>
                </c:pt>
                <c:pt idx="417">
                  <c:v>30.85</c:v>
                </c:pt>
                <c:pt idx="418">
                  <c:v>30.9</c:v>
                </c:pt>
                <c:pt idx="419">
                  <c:v>30.95</c:v>
                </c:pt>
                <c:pt idx="420">
                  <c:v>31</c:v>
                </c:pt>
                <c:pt idx="421">
                  <c:v>31.05</c:v>
                </c:pt>
                <c:pt idx="422">
                  <c:v>31.1</c:v>
                </c:pt>
                <c:pt idx="423">
                  <c:v>31.15</c:v>
                </c:pt>
                <c:pt idx="424">
                  <c:v>31.2</c:v>
                </c:pt>
                <c:pt idx="425">
                  <c:v>31.25</c:v>
                </c:pt>
                <c:pt idx="426">
                  <c:v>31.3</c:v>
                </c:pt>
                <c:pt idx="427">
                  <c:v>31.35</c:v>
                </c:pt>
                <c:pt idx="428">
                  <c:v>31.4</c:v>
                </c:pt>
                <c:pt idx="429">
                  <c:v>31.45</c:v>
                </c:pt>
                <c:pt idx="430">
                  <c:v>31.5</c:v>
                </c:pt>
                <c:pt idx="431">
                  <c:v>31.55</c:v>
                </c:pt>
                <c:pt idx="432">
                  <c:v>31.6</c:v>
                </c:pt>
                <c:pt idx="433">
                  <c:v>31.65</c:v>
                </c:pt>
                <c:pt idx="434">
                  <c:v>31.7</c:v>
                </c:pt>
                <c:pt idx="435">
                  <c:v>31.75</c:v>
                </c:pt>
                <c:pt idx="436">
                  <c:v>31.8</c:v>
                </c:pt>
                <c:pt idx="437">
                  <c:v>31.85</c:v>
                </c:pt>
                <c:pt idx="438">
                  <c:v>31.9</c:v>
                </c:pt>
                <c:pt idx="439">
                  <c:v>31.95</c:v>
                </c:pt>
                <c:pt idx="440">
                  <c:v>32</c:v>
                </c:pt>
                <c:pt idx="441">
                  <c:v>32.049999999999997</c:v>
                </c:pt>
                <c:pt idx="442">
                  <c:v>32.1</c:v>
                </c:pt>
                <c:pt idx="443">
                  <c:v>32.15</c:v>
                </c:pt>
                <c:pt idx="444">
                  <c:v>32.200000000000003</c:v>
                </c:pt>
                <c:pt idx="445">
                  <c:v>32.25</c:v>
                </c:pt>
                <c:pt idx="446">
                  <c:v>32.299999999999997</c:v>
                </c:pt>
                <c:pt idx="447">
                  <c:v>32.35</c:v>
                </c:pt>
                <c:pt idx="448">
                  <c:v>32.4</c:v>
                </c:pt>
                <c:pt idx="449">
                  <c:v>32.450000000000003</c:v>
                </c:pt>
                <c:pt idx="450">
                  <c:v>32.5</c:v>
                </c:pt>
                <c:pt idx="451">
                  <c:v>32.549999999999997</c:v>
                </c:pt>
                <c:pt idx="452">
                  <c:v>32.6</c:v>
                </c:pt>
                <c:pt idx="453">
                  <c:v>32.65</c:v>
                </c:pt>
                <c:pt idx="454">
                  <c:v>32.700000000000003</c:v>
                </c:pt>
                <c:pt idx="455">
                  <c:v>32.75</c:v>
                </c:pt>
                <c:pt idx="456">
                  <c:v>32.799999999999997</c:v>
                </c:pt>
                <c:pt idx="457">
                  <c:v>32.85</c:v>
                </c:pt>
                <c:pt idx="458">
                  <c:v>32.9</c:v>
                </c:pt>
                <c:pt idx="459">
                  <c:v>32.950000000000003</c:v>
                </c:pt>
                <c:pt idx="460">
                  <c:v>33</c:v>
                </c:pt>
                <c:pt idx="461">
                  <c:v>33.049999999999997</c:v>
                </c:pt>
                <c:pt idx="462">
                  <c:v>33.1</c:v>
                </c:pt>
                <c:pt idx="463">
                  <c:v>33.15</c:v>
                </c:pt>
                <c:pt idx="464">
                  <c:v>33.200000000000003</c:v>
                </c:pt>
                <c:pt idx="465">
                  <c:v>33.25</c:v>
                </c:pt>
                <c:pt idx="466">
                  <c:v>33.299999999999997</c:v>
                </c:pt>
                <c:pt idx="467">
                  <c:v>33.35</c:v>
                </c:pt>
                <c:pt idx="468">
                  <c:v>33.4</c:v>
                </c:pt>
                <c:pt idx="469">
                  <c:v>33.450000000000003</c:v>
                </c:pt>
                <c:pt idx="470">
                  <c:v>33.5</c:v>
                </c:pt>
                <c:pt idx="471">
                  <c:v>33.549999999999997</c:v>
                </c:pt>
                <c:pt idx="472">
                  <c:v>33.6</c:v>
                </c:pt>
                <c:pt idx="473">
                  <c:v>33.65</c:v>
                </c:pt>
                <c:pt idx="474">
                  <c:v>33.700000000000003</c:v>
                </c:pt>
                <c:pt idx="475">
                  <c:v>33.75</c:v>
                </c:pt>
                <c:pt idx="476">
                  <c:v>33.799999999999997</c:v>
                </c:pt>
                <c:pt idx="477">
                  <c:v>33.85</c:v>
                </c:pt>
                <c:pt idx="478">
                  <c:v>33.9</c:v>
                </c:pt>
                <c:pt idx="479">
                  <c:v>33.950000000000003</c:v>
                </c:pt>
                <c:pt idx="480">
                  <c:v>34</c:v>
                </c:pt>
                <c:pt idx="481">
                  <c:v>34.049999999999997</c:v>
                </c:pt>
                <c:pt idx="482">
                  <c:v>34.1</c:v>
                </c:pt>
                <c:pt idx="483">
                  <c:v>34.15</c:v>
                </c:pt>
                <c:pt idx="484">
                  <c:v>34.200000000000003</c:v>
                </c:pt>
                <c:pt idx="485">
                  <c:v>34.25</c:v>
                </c:pt>
                <c:pt idx="486">
                  <c:v>34.299999999999997</c:v>
                </c:pt>
                <c:pt idx="487">
                  <c:v>34.35</c:v>
                </c:pt>
                <c:pt idx="488">
                  <c:v>34.4</c:v>
                </c:pt>
                <c:pt idx="489">
                  <c:v>34.450000000000003</c:v>
                </c:pt>
                <c:pt idx="490">
                  <c:v>34.5</c:v>
                </c:pt>
                <c:pt idx="491">
                  <c:v>34.549999999999997</c:v>
                </c:pt>
                <c:pt idx="492">
                  <c:v>34.6</c:v>
                </c:pt>
                <c:pt idx="493">
                  <c:v>34.65</c:v>
                </c:pt>
                <c:pt idx="494">
                  <c:v>34.700000000000003</c:v>
                </c:pt>
                <c:pt idx="495">
                  <c:v>34.75</c:v>
                </c:pt>
                <c:pt idx="496">
                  <c:v>34.799999999999997</c:v>
                </c:pt>
                <c:pt idx="497">
                  <c:v>34.85</c:v>
                </c:pt>
                <c:pt idx="498">
                  <c:v>34.9</c:v>
                </c:pt>
                <c:pt idx="499">
                  <c:v>34.950000000000003</c:v>
                </c:pt>
                <c:pt idx="500">
                  <c:v>35</c:v>
                </c:pt>
                <c:pt idx="501">
                  <c:v>35.049999999999997</c:v>
                </c:pt>
                <c:pt idx="502">
                  <c:v>35.1</c:v>
                </c:pt>
                <c:pt idx="503">
                  <c:v>35.15</c:v>
                </c:pt>
                <c:pt idx="504">
                  <c:v>35.200000000000003</c:v>
                </c:pt>
                <c:pt idx="505">
                  <c:v>35.25</c:v>
                </c:pt>
                <c:pt idx="506">
                  <c:v>35.299999999999997</c:v>
                </c:pt>
                <c:pt idx="507">
                  <c:v>35.35</c:v>
                </c:pt>
                <c:pt idx="508">
                  <c:v>35.4</c:v>
                </c:pt>
                <c:pt idx="509">
                  <c:v>35.450000000000003</c:v>
                </c:pt>
                <c:pt idx="510">
                  <c:v>35.5</c:v>
                </c:pt>
                <c:pt idx="511">
                  <c:v>35.549999999999997</c:v>
                </c:pt>
                <c:pt idx="512">
                  <c:v>35.6</c:v>
                </c:pt>
                <c:pt idx="513">
                  <c:v>35.65</c:v>
                </c:pt>
                <c:pt idx="514">
                  <c:v>35.700000000000003</c:v>
                </c:pt>
                <c:pt idx="515">
                  <c:v>35.75</c:v>
                </c:pt>
                <c:pt idx="516">
                  <c:v>35.799999999999997</c:v>
                </c:pt>
                <c:pt idx="517">
                  <c:v>35.85</c:v>
                </c:pt>
                <c:pt idx="518">
                  <c:v>35.9</c:v>
                </c:pt>
                <c:pt idx="519">
                  <c:v>35.950000000000003</c:v>
                </c:pt>
                <c:pt idx="520">
                  <c:v>36</c:v>
                </c:pt>
                <c:pt idx="521">
                  <c:v>36.049999999999997</c:v>
                </c:pt>
                <c:pt idx="522">
                  <c:v>36.1</c:v>
                </c:pt>
                <c:pt idx="523">
                  <c:v>36.15</c:v>
                </c:pt>
                <c:pt idx="524">
                  <c:v>36.200000000000003</c:v>
                </c:pt>
                <c:pt idx="525">
                  <c:v>36.25</c:v>
                </c:pt>
                <c:pt idx="526">
                  <c:v>36.299999999999997</c:v>
                </c:pt>
                <c:pt idx="527">
                  <c:v>36.35</c:v>
                </c:pt>
                <c:pt idx="528">
                  <c:v>36.4</c:v>
                </c:pt>
                <c:pt idx="529">
                  <c:v>36.450000000000003</c:v>
                </c:pt>
                <c:pt idx="530">
                  <c:v>36.5</c:v>
                </c:pt>
                <c:pt idx="531">
                  <c:v>36.549999999999997</c:v>
                </c:pt>
                <c:pt idx="532">
                  <c:v>36.6</c:v>
                </c:pt>
                <c:pt idx="533">
                  <c:v>36.65</c:v>
                </c:pt>
                <c:pt idx="534">
                  <c:v>36.700000000000003</c:v>
                </c:pt>
                <c:pt idx="535">
                  <c:v>36.75</c:v>
                </c:pt>
                <c:pt idx="536">
                  <c:v>36.799999999999997</c:v>
                </c:pt>
                <c:pt idx="537">
                  <c:v>36.85</c:v>
                </c:pt>
                <c:pt idx="538">
                  <c:v>36.9</c:v>
                </c:pt>
                <c:pt idx="539">
                  <c:v>36.950000000000003</c:v>
                </c:pt>
                <c:pt idx="540">
                  <c:v>37</c:v>
                </c:pt>
                <c:pt idx="541">
                  <c:v>37.049999999999997</c:v>
                </c:pt>
                <c:pt idx="542">
                  <c:v>37.1</c:v>
                </c:pt>
                <c:pt idx="543">
                  <c:v>37.15</c:v>
                </c:pt>
                <c:pt idx="544">
                  <c:v>37.200000000000003</c:v>
                </c:pt>
                <c:pt idx="545">
                  <c:v>37.25</c:v>
                </c:pt>
                <c:pt idx="546">
                  <c:v>37.299999999999997</c:v>
                </c:pt>
                <c:pt idx="547">
                  <c:v>37.35</c:v>
                </c:pt>
                <c:pt idx="548">
                  <c:v>37.4</c:v>
                </c:pt>
                <c:pt idx="549">
                  <c:v>37.450000000000003</c:v>
                </c:pt>
                <c:pt idx="550">
                  <c:v>37.5</c:v>
                </c:pt>
                <c:pt idx="551">
                  <c:v>37.549999999999997</c:v>
                </c:pt>
                <c:pt idx="552">
                  <c:v>37.6</c:v>
                </c:pt>
                <c:pt idx="553">
                  <c:v>37.65</c:v>
                </c:pt>
                <c:pt idx="554">
                  <c:v>37.700000000000003</c:v>
                </c:pt>
                <c:pt idx="555">
                  <c:v>37.75</c:v>
                </c:pt>
                <c:pt idx="556">
                  <c:v>37.799999999999997</c:v>
                </c:pt>
                <c:pt idx="557">
                  <c:v>37.85</c:v>
                </c:pt>
                <c:pt idx="558">
                  <c:v>37.9</c:v>
                </c:pt>
                <c:pt idx="559">
                  <c:v>37.950000000000003</c:v>
                </c:pt>
                <c:pt idx="560">
                  <c:v>38</c:v>
                </c:pt>
                <c:pt idx="561">
                  <c:v>38.049999999999997</c:v>
                </c:pt>
                <c:pt idx="562">
                  <c:v>38.1</c:v>
                </c:pt>
                <c:pt idx="563">
                  <c:v>38.15</c:v>
                </c:pt>
                <c:pt idx="564">
                  <c:v>38.200000000000003</c:v>
                </c:pt>
                <c:pt idx="565">
                  <c:v>38.25</c:v>
                </c:pt>
                <c:pt idx="566">
                  <c:v>38.299999999999997</c:v>
                </c:pt>
                <c:pt idx="567">
                  <c:v>38.35</c:v>
                </c:pt>
                <c:pt idx="568">
                  <c:v>38.4</c:v>
                </c:pt>
                <c:pt idx="569">
                  <c:v>38.450000000000003</c:v>
                </c:pt>
                <c:pt idx="570">
                  <c:v>38.5</c:v>
                </c:pt>
                <c:pt idx="571">
                  <c:v>38.549999999999997</c:v>
                </c:pt>
                <c:pt idx="572">
                  <c:v>38.6</c:v>
                </c:pt>
                <c:pt idx="573">
                  <c:v>38.65</c:v>
                </c:pt>
                <c:pt idx="574">
                  <c:v>38.700000000000003</c:v>
                </c:pt>
                <c:pt idx="575">
                  <c:v>38.75</c:v>
                </c:pt>
                <c:pt idx="576">
                  <c:v>38.799999999999997</c:v>
                </c:pt>
                <c:pt idx="577">
                  <c:v>38.85</c:v>
                </c:pt>
                <c:pt idx="578">
                  <c:v>38.9</c:v>
                </c:pt>
                <c:pt idx="579">
                  <c:v>38.950000000000003</c:v>
                </c:pt>
                <c:pt idx="580">
                  <c:v>39</c:v>
                </c:pt>
                <c:pt idx="581">
                  <c:v>39.049999999999997</c:v>
                </c:pt>
                <c:pt idx="582">
                  <c:v>39.1</c:v>
                </c:pt>
                <c:pt idx="583">
                  <c:v>39.15</c:v>
                </c:pt>
                <c:pt idx="584">
                  <c:v>39.200000000000003</c:v>
                </c:pt>
                <c:pt idx="585">
                  <c:v>39.25</c:v>
                </c:pt>
                <c:pt idx="586">
                  <c:v>39.299999999999997</c:v>
                </c:pt>
                <c:pt idx="587">
                  <c:v>39.35</c:v>
                </c:pt>
                <c:pt idx="588">
                  <c:v>39.4</c:v>
                </c:pt>
                <c:pt idx="589">
                  <c:v>39.450000000000003</c:v>
                </c:pt>
                <c:pt idx="590">
                  <c:v>39.5</c:v>
                </c:pt>
                <c:pt idx="591">
                  <c:v>39.549999999999997</c:v>
                </c:pt>
                <c:pt idx="592">
                  <c:v>39.6</c:v>
                </c:pt>
                <c:pt idx="593">
                  <c:v>39.65</c:v>
                </c:pt>
                <c:pt idx="594">
                  <c:v>39.700000000000003</c:v>
                </c:pt>
                <c:pt idx="595">
                  <c:v>39.75</c:v>
                </c:pt>
                <c:pt idx="596">
                  <c:v>39.799999999999997</c:v>
                </c:pt>
                <c:pt idx="597">
                  <c:v>39.85</c:v>
                </c:pt>
                <c:pt idx="598">
                  <c:v>39.9</c:v>
                </c:pt>
                <c:pt idx="599">
                  <c:v>39.950000000000003</c:v>
                </c:pt>
                <c:pt idx="600">
                  <c:v>40</c:v>
                </c:pt>
                <c:pt idx="601">
                  <c:v>40.049999999999997</c:v>
                </c:pt>
                <c:pt idx="602">
                  <c:v>40.1</c:v>
                </c:pt>
                <c:pt idx="603">
                  <c:v>40.15</c:v>
                </c:pt>
                <c:pt idx="604">
                  <c:v>40.200000000000003</c:v>
                </c:pt>
                <c:pt idx="605">
                  <c:v>40.25</c:v>
                </c:pt>
                <c:pt idx="606">
                  <c:v>40.299999999999997</c:v>
                </c:pt>
                <c:pt idx="607">
                  <c:v>40.35</c:v>
                </c:pt>
                <c:pt idx="608">
                  <c:v>40.4</c:v>
                </c:pt>
                <c:pt idx="609">
                  <c:v>40.450000000000003</c:v>
                </c:pt>
                <c:pt idx="610">
                  <c:v>40.5</c:v>
                </c:pt>
                <c:pt idx="611">
                  <c:v>40.549999999999997</c:v>
                </c:pt>
                <c:pt idx="612">
                  <c:v>40.6</c:v>
                </c:pt>
                <c:pt idx="613">
                  <c:v>40.65</c:v>
                </c:pt>
                <c:pt idx="614">
                  <c:v>40.700000000000003</c:v>
                </c:pt>
                <c:pt idx="615">
                  <c:v>40.75</c:v>
                </c:pt>
                <c:pt idx="616">
                  <c:v>40.799999999999997</c:v>
                </c:pt>
                <c:pt idx="617">
                  <c:v>40.85</c:v>
                </c:pt>
                <c:pt idx="618">
                  <c:v>40.9</c:v>
                </c:pt>
                <c:pt idx="619">
                  <c:v>40.950000000000003</c:v>
                </c:pt>
                <c:pt idx="620">
                  <c:v>41</c:v>
                </c:pt>
                <c:pt idx="621">
                  <c:v>41.05</c:v>
                </c:pt>
                <c:pt idx="622">
                  <c:v>41.1</c:v>
                </c:pt>
                <c:pt idx="623">
                  <c:v>41.15</c:v>
                </c:pt>
                <c:pt idx="624">
                  <c:v>41.2</c:v>
                </c:pt>
                <c:pt idx="625">
                  <c:v>41.25</c:v>
                </c:pt>
                <c:pt idx="626">
                  <c:v>41.3</c:v>
                </c:pt>
                <c:pt idx="627">
                  <c:v>41.35</c:v>
                </c:pt>
                <c:pt idx="628">
                  <c:v>41.4</c:v>
                </c:pt>
                <c:pt idx="629">
                  <c:v>41.45</c:v>
                </c:pt>
                <c:pt idx="630">
                  <c:v>41.5</c:v>
                </c:pt>
                <c:pt idx="631">
                  <c:v>41.55</c:v>
                </c:pt>
                <c:pt idx="632">
                  <c:v>41.6</c:v>
                </c:pt>
                <c:pt idx="633">
                  <c:v>41.65</c:v>
                </c:pt>
                <c:pt idx="634">
                  <c:v>41.7</c:v>
                </c:pt>
                <c:pt idx="635">
                  <c:v>41.75</c:v>
                </c:pt>
                <c:pt idx="636">
                  <c:v>41.8</c:v>
                </c:pt>
                <c:pt idx="637">
                  <c:v>41.85</c:v>
                </c:pt>
                <c:pt idx="638">
                  <c:v>41.9</c:v>
                </c:pt>
                <c:pt idx="639">
                  <c:v>41.95</c:v>
                </c:pt>
                <c:pt idx="640">
                  <c:v>42</c:v>
                </c:pt>
                <c:pt idx="641">
                  <c:v>42.05</c:v>
                </c:pt>
                <c:pt idx="642">
                  <c:v>42.1</c:v>
                </c:pt>
                <c:pt idx="643">
                  <c:v>42.15</c:v>
                </c:pt>
                <c:pt idx="644">
                  <c:v>42.2</c:v>
                </c:pt>
                <c:pt idx="645">
                  <c:v>42.25</c:v>
                </c:pt>
                <c:pt idx="646">
                  <c:v>42.3</c:v>
                </c:pt>
                <c:pt idx="647">
                  <c:v>42.35</c:v>
                </c:pt>
                <c:pt idx="648">
                  <c:v>42.4</c:v>
                </c:pt>
                <c:pt idx="649">
                  <c:v>42.45</c:v>
                </c:pt>
                <c:pt idx="650">
                  <c:v>42.5</c:v>
                </c:pt>
                <c:pt idx="651">
                  <c:v>42.55</c:v>
                </c:pt>
                <c:pt idx="652">
                  <c:v>42.6</c:v>
                </c:pt>
                <c:pt idx="653">
                  <c:v>42.65</c:v>
                </c:pt>
                <c:pt idx="654">
                  <c:v>42.7</c:v>
                </c:pt>
                <c:pt idx="655">
                  <c:v>42.75</c:v>
                </c:pt>
                <c:pt idx="656">
                  <c:v>42.8</c:v>
                </c:pt>
                <c:pt idx="657">
                  <c:v>42.85</c:v>
                </c:pt>
                <c:pt idx="658">
                  <c:v>42.9</c:v>
                </c:pt>
                <c:pt idx="659">
                  <c:v>42.95</c:v>
                </c:pt>
                <c:pt idx="660">
                  <c:v>43</c:v>
                </c:pt>
              </c:numCache>
            </c:numRef>
          </c:xVal>
          <c:yVal>
            <c:numRef>
              <c:f>Thermistor!$D$15:$D$675</c:f>
              <c:numCache>
                <c:formatCode>General</c:formatCode>
                <c:ptCount val="661"/>
                <c:pt idx="0">
                  <c:v>25.00997969494199</c:v>
                </c:pt>
                <c:pt idx="1">
                  <c:v>24.896428766862812</c:v>
                </c:pt>
                <c:pt idx="2">
                  <c:v>24.783516485111477</c:v>
                </c:pt>
                <c:pt idx="3">
                  <c:v>24.671236093842936</c:v>
                </c:pt>
                <c:pt idx="4">
                  <c:v>24.559580941693184</c:v>
                </c:pt>
                <c:pt idx="5">
                  <c:v>24.448544479658153</c:v>
                </c:pt>
                <c:pt idx="6">
                  <c:v>24.338120259026937</c:v>
                </c:pt>
                <c:pt idx="7">
                  <c:v>24.22830192936533</c:v>
                </c:pt>
                <c:pt idx="8">
                  <c:v>24.119083236550296</c:v>
                </c:pt>
                <c:pt idx="9">
                  <c:v>24.010458020852695</c:v>
                </c:pt>
                <c:pt idx="10">
                  <c:v>23.902420215067366</c:v>
                </c:pt>
                <c:pt idx="11">
                  <c:v>23.794963842688503</c:v>
                </c:pt>
                <c:pt idx="12">
                  <c:v>23.688083016130008</c:v>
                </c:pt>
                <c:pt idx="13">
                  <c:v>23.581771934989092</c:v>
                </c:pt>
                <c:pt idx="14">
                  <c:v>23.476024884351034</c:v>
                </c:pt>
                <c:pt idx="15">
                  <c:v>23.370836233135265</c:v>
                </c:pt>
                <c:pt idx="16">
                  <c:v>23.266200432481355</c:v>
                </c:pt>
                <c:pt idx="17">
                  <c:v>23.162112014172237</c:v>
                </c:pt>
                <c:pt idx="18">
                  <c:v>23.05856558909602</c:v>
                </c:pt>
                <c:pt idx="19">
                  <c:v>22.955555845743106</c:v>
                </c:pt>
                <c:pt idx="20">
                  <c:v>22.853077548739407</c:v>
                </c:pt>
                <c:pt idx="21">
                  <c:v>22.751125537413202</c:v>
                </c:pt>
                <c:pt idx="22">
                  <c:v>22.649694724395943</c:v>
                </c:pt>
                <c:pt idx="23">
                  <c:v>22.548780094254482</c:v>
                </c:pt>
                <c:pt idx="24">
                  <c:v>22.448376702156168</c:v>
                </c:pt>
                <c:pt idx="25">
                  <c:v>22.348479672563144</c:v>
                </c:pt>
                <c:pt idx="26">
                  <c:v>22.24908419795787</c:v>
                </c:pt>
                <c:pt idx="27">
                  <c:v>22.150185537596542</c:v>
                </c:pt>
                <c:pt idx="28">
                  <c:v>22.051779016291334</c:v>
                </c:pt>
                <c:pt idx="29">
                  <c:v>21.953860023219931</c:v>
                </c:pt>
                <c:pt idx="30">
                  <c:v>21.8564240107616</c:v>
                </c:pt>
                <c:pt idx="31">
                  <c:v>21.759466493359753</c:v>
                </c:pt>
                <c:pt idx="32">
                  <c:v>21.662983046409408</c:v>
                </c:pt>
                <c:pt idx="33">
                  <c:v>21.56696930516938</c:v>
                </c:pt>
                <c:pt idx="34">
                  <c:v>21.471420963698449</c:v>
                </c:pt>
                <c:pt idx="35">
                  <c:v>21.376333773815361</c:v>
                </c:pt>
                <c:pt idx="36">
                  <c:v>21.281703544080699</c:v>
                </c:pt>
                <c:pt idx="37">
                  <c:v>21.187526138801729</c:v>
                </c:pt>
                <c:pt idx="38">
                  <c:v>21.093797477058672</c:v>
                </c:pt>
                <c:pt idx="39">
                  <c:v>21.00051353175121</c:v>
                </c:pt>
                <c:pt idx="40">
                  <c:v>20.907670328667109</c:v>
                </c:pt>
                <c:pt idx="41">
                  <c:v>20.815263945568915</c:v>
                </c:pt>
                <c:pt idx="42">
                  <c:v>20.723290511301911</c:v>
                </c:pt>
                <c:pt idx="43">
                  <c:v>20.631746204919523</c:v>
                </c:pt>
                <c:pt idx="44">
                  <c:v>20.540627254828109</c:v>
                </c:pt>
                <c:pt idx="45">
                  <c:v>20.449929937949548</c:v>
                </c:pt>
                <c:pt idx="46">
                  <c:v>20.359650578901608</c:v>
                </c:pt>
                <c:pt idx="47">
                  <c:v>20.269785549194751</c:v>
                </c:pt>
                <c:pt idx="48">
                  <c:v>20.180331266446615</c:v>
                </c:pt>
                <c:pt idx="49">
                  <c:v>20.091284193611841</c:v>
                </c:pt>
                <c:pt idx="50">
                  <c:v>20.002640838228842</c:v>
                </c:pt>
                <c:pt idx="51">
                  <c:v>19.914397751680667</c:v>
                </c:pt>
                <c:pt idx="52">
                  <c:v>19.826551528472692</c:v>
                </c:pt>
                <c:pt idx="53">
                  <c:v>19.739098805523383</c:v>
                </c:pt>
                <c:pt idx="54">
                  <c:v>19.652036261471039</c:v>
                </c:pt>
                <c:pt idx="55">
                  <c:v>19.565360615992802</c:v>
                </c:pt>
                <c:pt idx="56">
                  <c:v>19.479068629139419</c:v>
                </c:pt>
                <c:pt idx="57">
                  <c:v>19.393157100681492</c:v>
                </c:pt>
                <c:pt idx="58">
                  <c:v>19.307622869470094</c:v>
                </c:pt>
                <c:pt idx="59">
                  <c:v>19.222462812809624</c:v>
                </c:pt>
                <c:pt idx="60">
                  <c:v>19.137673845842869</c:v>
                </c:pt>
                <c:pt idx="61">
                  <c:v>19.053252920948694</c:v>
                </c:pt>
                <c:pt idx="62">
                  <c:v>18.969197027151608</c:v>
                </c:pt>
                <c:pt idx="63">
                  <c:v>18.885503189542248</c:v>
                </c:pt>
                <c:pt idx="64">
                  <c:v>18.802168468710136</c:v>
                </c:pt>
                <c:pt idx="65">
                  <c:v>18.719189960186498</c:v>
                </c:pt>
                <c:pt idx="66">
                  <c:v>18.636564793898913</c:v>
                </c:pt>
                <c:pt idx="67">
                  <c:v>18.554290133635789</c:v>
                </c:pt>
                <c:pt idx="68">
                  <c:v>18.472363176520957</c:v>
                </c:pt>
                <c:pt idx="69">
                  <c:v>18.390781152499414</c:v>
                </c:pt>
                <c:pt idx="70">
                  <c:v>18.309541323831638</c:v>
                </c:pt>
                <c:pt idx="71">
                  <c:v>18.228640984598542</c:v>
                </c:pt>
                <c:pt idx="72">
                  <c:v>18.148077460214949</c:v>
                </c:pt>
                <c:pt idx="73">
                  <c:v>18.067848106953079</c:v>
                </c:pt>
                <c:pt idx="74">
                  <c:v>17.987950311474322</c:v>
                </c:pt>
                <c:pt idx="75">
                  <c:v>17.908381490370346</c:v>
                </c:pt>
                <c:pt idx="76">
                  <c:v>17.829139089712498</c:v>
                </c:pt>
                <c:pt idx="77">
                  <c:v>17.750220584609281</c:v>
                </c:pt>
                <c:pt idx="78">
                  <c:v>17.671623478772801</c:v>
                </c:pt>
                <c:pt idx="79">
                  <c:v>17.59334530409285</c:v>
                </c:pt>
                <c:pt idx="80">
                  <c:v>17.515383620218529</c:v>
                </c:pt>
                <c:pt idx="81">
                  <c:v>17.437736014147958</c:v>
                </c:pt>
                <c:pt idx="82">
                  <c:v>17.360400099825313</c:v>
                </c:pt>
                <c:pt idx="83">
                  <c:v>17.283373517745645</c:v>
                </c:pt>
                <c:pt idx="84">
                  <c:v>17.206653934565736</c:v>
                </c:pt>
                <c:pt idx="85">
                  <c:v>17.130239042723531</c:v>
                </c:pt>
                <c:pt idx="86">
                  <c:v>17.054126560063253</c:v>
                </c:pt>
                <c:pt idx="87">
                  <c:v>16.978314229467856</c:v>
                </c:pt>
                <c:pt idx="88">
                  <c:v>16.902799818497556</c:v>
                </c:pt>
                <c:pt idx="89">
                  <c:v>16.827581119035528</c:v>
                </c:pt>
                <c:pt idx="90">
                  <c:v>16.752655946939342</c:v>
                </c:pt>
                <c:pt idx="91">
                  <c:v>16.678022141698762</c:v>
                </c:pt>
                <c:pt idx="92">
                  <c:v>16.60367756609935</c:v>
                </c:pt>
                <c:pt idx="93">
                  <c:v>16.529620105892661</c:v>
                </c:pt>
                <c:pt idx="94">
                  <c:v>16.455847669471325</c:v>
                </c:pt>
                <c:pt idx="95">
                  <c:v>16.382358187550494</c:v>
                </c:pt>
                <c:pt idx="96">
                  <c:v>16.30914961285481</c:v>
                </c:pt>
                <c:pt idx="97">
                  <c:v>16.236219919810139</c:v>
                </c:pt>
                <c:pt idx="98">
                  <c:v>16.163567104241338</c:v>
                </c:pt>
                <c:pt idx="99">
                  <c:v>16.091189183075187</c:v>
                </c:pt>
                <c:pt idx="100">
                  <c:v>16.019084194047991</c:v>
                </c:pt>
                <c:pt idx="101">
                  <c:v>15.947250195418462</c:v>
                </c:pt>
                <c:pt idx="102">
                  <c:v>15.875685265685775</c:v>
                </c:pt>
                <c:pt idx="103">
                  <c:v>15.804387503311659</c:v>
                </c:pt>
                <c:pt idx="104">
                  <c:v>15.733355026448237</c:v>
                </c:pt>
                <c:pt idx="105">
                  <c:v>15.662585972669433</c:v>
                </c:pt>
                <c:pt idx="106">
                  <c:v>15.592078498707679</c:v>
                </c:pt>
                <c:pt idx="107">
                  <c:v>15.521830780194591</c:v>
                </c:pt>
                <c:pt idx="108">
                  <c:v>15.451841011406316</c:v>
                </c:pt>
                <c:pt idx="109">
                  <c:v>15.382107405012789</c:v>
                </c:pt>
                <c:pt idx="110">
                  <c:v>15.312628191831493</c:v>
                </c:pt>
                <c:pt idx="111">
                  <c:v>15.243401620585189</c:v>
                </c:pt>
                <c:pt idx="112">
                  <c:v>15.174425957663004</c:v>
                </c:pt>
                <c:pt idx="113">
                  <c:v>15.105699486887204</c:v>
                </c:pt>
                <c:pt idx="114">
                  <c:v>15.037220509281383</c:v>
                </c:pt>
                <c:pt idx="115">
                  <c:v>14.968987342844571</c:v>
                </c:pt>
                <c:pt idx="116">
                  <c:v>14.900998322328121</c:v>
                </c:pt>
                <c:pt idx="117">
                  <c:v>14.83325179901567</c:v>
                </c:pt>
                <c:pt idx="118">
                  <c:v>14.765746140507986</c:v>
                </c:pt>
                <c:pt idx="119">
                  <c:v>14.698479730510087</c:v>
                </c:pt>
                <c:pt idx="120">
                  <c:v>14.631450968622516</c:v>
                </c:pt>
                <c:pt idx="121">
                  <c:v>14.564658270135624</c:v>
                </c:pt>
                <c:pt idx="122">
                  <c:v>14.498100065827543</c:v>
                </c:pt>
                <c:pt idx="123">
                  <c:v>14.431774801764561</c:v>
                </c:pt>
                <c:pt idx="124">
                  <c:v>14.365680939105687</c:v>
                </c:pt>
                <c:pt idx="125">
                  <c:v>14.299816953909726</c:v>
                </c:pt>
                <c:pt idx="126">
                  <c:v>14.234181336945483</c:v>
                </c:pt>
                <c:pt idx="127">
                  <c:v>14.168772593504798</c:v>
                </c:pt>
                <c:pt idx="128">
                  <c:v>14.103589243219119</c:v>
                </c:pt>
                <c:pt idx="129">
                  <c:v>14.038629819878452</c:v>
                </c:pt>
                <c:pt idx="130">
                  <c:v>13.973892871252701</c:v>
                </c:pt>
                <c:pt idx="131">
                  <c:v>13.909376958917335</c:v>
                </c:pt>
                <c:pt idx="132">
                  <c:v>13.845080658079667</c:v>
                </c:pt>
                <c:pt idx="133">
                  <c:v>13.781002557409863</c:v>
                </c:pt>
                <c:pt idx="134">
                  <c:v>13.717141258872914</c:v>
                </c:pt>
                <c:pt idx="135">
                  <c:v>13.653495377564241</c:v>
                </c:pt>
                <c:pt idx="136">
                  <c:v>13.590063541547295</c:v>
                </c:pt>
                <c:pt idx="137">
                  <c:v>13.526844391694056</c:v>
                </c:pt>
                <c:pt idx="138">
                  <c:v>13.46383658152746</c:v>
                </c:pt>
                <c:pt idx="139">
                  <c:v>13.401038777066617</c:v>
                </c:pt>
                <c:pt idx="140">
                  <c:v>13.3384496566743</c:v>
                </c:pt>
                <c:pt idx="141">
                  <c:v>13.276067910906534</c:v>
                </c:pt>
                <c:pt idx="142">
                  <c:v>13.213892242364636</c:v>
                </c:pt>
                <c:pt idx="143">
                  <c:v>13.15192136554964</c:v>
                </c:pt>
                <c:pt idx="144">
                  <c:v>13.090154006718421</c:v>
                </c:pt>
                <c:pt idx="145">
                  <c:v>13.028588903742445</c:v>
                </c:pt>
                <c:pt idx="146">
                  <c:v>12.967224805968499</c:v>
                </c:pt>
                <c:pt idx="147">
                  <c:v>12.90606047408113</c:v>
                </c:pt>
                <c:pt idx="148">
                  <c:v>12.845094679967758</c:v>
                </c:pt>
                <c:pt idx="149">
                  <c:v>12.784326206585263</c:v>
                </c:pt>
                <c:pt idx="150">
                  <c:v>12.723753847828618</c:v>
                </c:pt>
                <c:pt idx="151">
                  <c:v>12.663376408401973</c:v>
                </c:pt>
                <c:pt idx="152">
                  <c:v>12.603192703690468</c:v>
                </c:pt>
                <c:pt idx="153">
                  <c:v>12.543201559635463</c:v>
                </c:pt>
                <c:pt idx="154">
                  <c:v>12.483401812610396</c:v>
                </c:pt>
                <c:pt idx="155">
                  <c:v>12.423792309298392</c:v>
                </c:pt>
                <c:pt idx="156">
                  <c:v>12.364371906573183</c:v>
                </c:pt>
                <c:pt idx="157">
                  <c:v>12.305139471379391</c:v>
                </c:pt>
                <c:pt idx="158">
                  <c:v>12.24609388061657</c:v>
                </c:pt>
                <c:pt idx="159">
                  <c:v>12.18723402102404</c:v>
                </c:pt>
                <c:pt idx="160">
                  <c:v>12.128558789067085</c:v>
                </c:pt>
                <c:pt idx="161">
                  <c:v>12.070067090825603</c:v>
                </c:pt>
                <c:pt idx="162">
                  <c:v>12.01175784188348</c:v>
                </c:pt>
                <c:pt idx="163">
                  <c:v>11.953629967220195</c:v>
                </c:pt>
                <c:pt idx="164">
                  <c:v>11.895682401103613</c:v>
                </c:pt>
                <c:pt idx="165">
                  <c:v>11.837914086984654</c:v>
                </c:pt>
                <c:pt idx="166">
                  <c:v>11.78032397739247</c:v>
                </c:pt>
                <c:pt idx="167">
                  <c:v>11.722911033832531</c:v>
                </c:pt>
                <c:pt idx="168">
                  <c:v>11.665674226685042</c:v>
                </c:pt>
                <c:pt idx="169">
                  <c:v>11.608612535105351</c:v>
                </c:pt>
                <c:pt idx="170">
                  <c:v>11.551724946925333</c:v>
                </c:pt>
                <c:pt idx="171">
                  <c:v>11.495010458556123</c:v>
                </c:pt>
                <c:pt idx="172">
                  <c:v>11.438468074893194</c:v>
                </c:pt>
                <c:pt idx="173">
                  <c:v>11.382096809221196</c:v>
                </c:pt>
                <c:pt idx="174">
                  <c:v>11.325895683121246</c:v>
                </c:pt>
                <c:pt idx="175">
                  <c:v>11.269863726379072</c:v>
                </c:pt>
                <c:pt idx="176">
                  <c:v>11.213999976894399</c:v>
                </c:pt>
                <c:pt idx="177">
                  <c:v>11.158303480591826</c:v>
                </c:pt>
                <c:pt idx="178">
                  <c:v>11.102773291332426</c:v>
                </c:pt>
                <c:pt idx="179">
                  <c:v>11.047408470827179</c:v>
                </c:pt>
                <c:pt idx="180">
                  <c:v>10.992208088551138</c:v>
                </c:pt>
                <c:pt idx="181">
                  <c:v>10.937171221658787</c:v>
                </c:pt>
                <c:pt idx="182">
                  <c:v>10.882296954900823</c:v>
                </c:pt>
                <c:pt idx="183">
                  <c:v>10.827584380541623</c:v>
                </c:pt>
                <c:pt idx="184">
                  <c:v>10.773032598278348</c:v>
                </c:pt>
                <c:pt idx="185">
                  <c:v>10.718640715160518</c:v>
                </c:pt>
                <c:pt idx="186">
                  <c:v>10.664407845511391</c:v>
                </c:pt>
                <c:pt idx="187">
                  <c:v>10.610333110849467</c:v>
                </c:pt>
                <c:pt idx="188">
                  <c:v>10.556415639812144</c:v>
                </c:pt>
                <c:pt idx="189">
                  <c:v>10.502654568079208</c:v>
                </c:pt>
                <c:pt idx="190">
                  <c:v>10.449049038298483</c:v>
                </c:pt>
                <c:pt idx="191">
                  <c:v>10.395598200011307</c:v>
                </c:pt>
                <c:pt idx="192">
                  <c:v>10.34230120958</c:v>
                </c:pt>
                <c:pt idx="193">
                  <c:v>10.289157230115904</c:v>
                </c:pt>
                <c:pt idx="194">
                  <c:v>10.236165431407983</c:v>
                </c:pt>
                <c:pt idx="195">
                  <c:v>10.183324989852792</c:v>
                </c:pt>
                <c:pt idx="196">
                  <c:v>10.130635088385645</c:v>
                </c:pt>
                <c:pt idx="197">
                  <c:v>10.078094916411544</c:v>
                </c:pt>
                <c:pt idx="198">
                  <c:v>10.025703669738618</c:v>
                </c:pt>
                <c:pt idx="199">
                  <c:v>9.973460550510822</c:v>
                </c:pt>
                <c:pt idx="200">
                  <c:v>9.9213647671425065</c:v>
                </c:pt>
                <c:pt idx="201">
                  <c:v>9.869415534253676</c:v>
                </c:pt>
                <c:pt idx="202">
                  <c:v>9.8176120726058684</c:v>
                </c:pt>
                <c:pt idx="203">
                  <c:v>9.7659536090386041</c:v>
                </c:pt>
                <c:pt idx="204">
                  <c:v>9.7144393764078245</c:v>
                </c:pt>
                <c:pt idx="205">
                  <c:v>9.6630686135232509</c:v>
                </c:pt>
                <c:pt idx="206">
                  <c:v>9.6118405650883005</c:v>
                </c:pt>
                <c:pt idx="207">
                  <c:v>9.5607544816395489</c:v>
                </c:pt>
                <c:pt idx="208">
                  <c:v>9.5098096194877257</c:v>
                </c:pt>
                <c:pt idx="209">
                  <c:v>9.4590052406591099</c:v>
                </c:pt>
                <c:pt idx="210">
                  <c:v>9.4083406128376055</c:v>
                </c:pt>
                <c:pt idx="211">
                  <c:v>9.3578150093077852</c:v>
                </c:pt>
                <c:pt idx="212">
                  <c:v>9.3074277088982171</c:v>
                </c:pt>
                <c:pt idx="213">
                  <c:v>9.2571779959260994</c:v>
                </c:pt>
                <c:pt idx="214">
                  <c:v>9.2070651601422355</c:v>
                </c:pt>
                <c:pt idx="215">
                  <c:v>9.157088496676522</c:v>
                </c:pt>
                <c:pt idx="216">
                  <c:v>9.1072473059844015</c:v>
                </c:pt>
                <c:pt idx="217">
                  <c:v>9.0575408937941688</c:v>
                </c:pt>
                <c:pt idx="218">
                  <c:v>9.0079685710541071</c:v>
                </c:pt>
                <c:pt idx="219">
                  <c:v>8.9585296538814987</c:v>
                </c:pt>
                <c:pt idx="220">
                  <c:v>8.9092234635107843</c:v>
                </c:pt>
                <c:pt idx="221">
                  <c:v>8.8600493262438249</c:v>
                </c:pt>
                <c:pt idx="222">
                  <c:v>8.8110065733999932</c:v>
                </c:pt>
                <c:pt idx="223">
                  <c:v>8.7620945412664355</c:v>
                </c:pt>
                <c:pt idx="224">
                  <c:v>8.71331257105021</c:v>
                </c:pt>
                <c:pt idx="225">
                  <c:v>8.6646600088297987</c:v>
                </c:pt>
                <c:pt idx="226">
                  <c:v>8.6161362055078143</c:v>
                </c:pt>
                <c:pt idx="227">
                  <c:v>8.5677405167643315</c:v>
                </c:pt>
                <c:pt idx="228">
                  <c:v>8.5194723030103319</c:v>
                </c:pt>
                <c:pt idx="229">
                  <c:v>8.4713309293417751</c:v>
                </c:pt>
                <c:pt idx="230">
                  <c:v>8.4233157654952606</c:v>
                </c:pt>
                <c:pt idx="231">
                  <c:v>8.375426185802155</c:v>
                </c:pt>
                <c:pt idx="232">
                  <c:v>8.3276615691459597</c:v>
                </c:pt>
                <c:pt idx="233">
                  <c:v>8.2800212989170063</c:v>
                </c:pt>
                <c:pt idx="234">
                  <c:v>8.2325047629709616</c:v>
                </c:pt>
                <c:pt idx="235">
                  <c:v>8.1851113535853415</c:v>
                </c:pt>
                <c:pt idx="236">
                  <c:v>8.1378404674175044</c:v>
                </c:pt>
                <c:pt idx="237">
                  <c:v>8.0906915054634965</c:v>
                </c:pt>
                <c:pt idx="238">
                  <c:v>8.0436638730168966</c:v>
                </c:pt>
                <c:pt idx="239">
                  <c:v>7.9967569796276621</c:v>
                </c:pt>
                <c:pt idx="240">
                  <c:v>7.9499702390628499</c:v>
                </c:pt>
                <c:pt idx="241">
                  <c:v>7.9033030692662578</c:v>
                </c:pt>
                <c:pt idx="242">
                  <c:v>7.8567548923196568</c:v>
                </c:pt>
                <c:pt idx="243">
                  <c:v>7.8103251344039109</c:v>
                </c:pt>
                <c:pt idx="244">
                  <c:v>7.7640132257606638</c:v>
                </c:pt>
                <c:pt idx="245">
                  <c:v>7.7178186006546525</c:v>
                </c:pt>
                <c:pt idx="246">
                  <c:v>7.6717406973360767</c:v>
                </c:pt>
                <c:pt idx="247">
                  <c:v>7.6257789580038207</c:v>
                </c:pt>
                <c:pt idx="248">
                  <c:v>7.5799328287689036</c:v>
                </c:pt>
                <c:pt idx="249">
                  <c:v>7.5342017596181563</c:v>
                </c:pt>
                <c:pt idx="250">
                  <c:v>7.4885852043785803</c:v>
                </c:pt>
                <c:pt idx="251">
                  <c:v>7.4430826206823326</c:v>
                </c:pt>
                <c:pt idx="252">
                  <c:v>7.3976934699313688</c:v>
                </c:pt>
                <c:pt idx="253">
                  <c:v>7.3524172172633371</c:v>
                </c:pt>
                <c:pt idx="254">
                  <c:v>7.3072533315170745</c:v>
                </c:pt>
                <c:pt idx="255">
                  <c:v>7.2622012851992395</c:v>
                </c:pt>
                <c:pt idx="256">
                  <c:v>7.2172605544507746</c:v>
                </c:pt>
                <c:pt idx="257">
                  <c:v>7.1724306190138236</c:v>
                </c:pt>
                <c:pt idx="258">
                  <c:v>7.1277109621996146</c:v>
                </c:pt>
                <c:pt idx="259">
                  <c:v>7.0831010708554345</c:v>
                </c:pt>
                <c:pt idx="260">
                  <c:v>7.0386004353335352</c:v>
                </c:pt>
                <c:pt idx="261">
                  <c:v>6.9942085494591311</c:v>
                </c:pt>
                <c:pt idx="262">
                  <c:v>6.9499249104994192</c:v>
                </c:pt>
                <c:pt idx="263">
                  <c:v>6.9057490191326565</c:v>
                </c:pt>
                <c:pt idx="264">
                  <c:v>6.8616803794179191</c:v>
                </c:pt>
                <c:pt idx="265">
                  <c:v>6.8177184987646342</c:v>
                </c:pt>
                <c:pt idx="266">
                  <c:v>6.7738628879027942</c:v>
                </c:pt>
                <c:pt idx="267">
                  <c:v>6.7301130608539097</c:v>
                </c:pt>
                <c:pt idx="268">
                  <c:v>6.6864685349012802</c:v>
                </c:pt>
                <c:pt idx="269">
                  <c:v>6.6429288305616865</c:v>
                </c:pt>
                <c:pt idx="270">
                  <c:v>6.5994934715562295</c:v>
                </c:pt>
                <c:pt idx="271">
                  <c:v>6.5561619847829888</c:v>
                </c:pt>
                <c:pt idx="272">
                  <c:v>6.5129339002882034</c:v>
                </c:pt>
                <c:pt idx="273">
                  <c:v>6.4698087512393272</c:v>
                </c:pt>
                <c:pt idx="274">
                  <c:v>6.4267860738975742</c:v>
                </c:pt>
                <c:pt idx="275">
                  <c:v>6.3838654075906334</c:v>
                </c:pt>
                <c:pt idx="276">
                  <c:v>6.3410462946864072</c:v>
                </c:pt>
                <c:pt idx="277">
                  <c:v>6.2983282805662384</c:v>
                </c:pt>
                <c:pt idx="278">
                  <c:v>6.2557109135988753</c:v>
                </c:pt>
                <c:pt idx="279">
                  <c:v>6.2131937451148929</c:v>
                </c:pt>
                <c:pt idx="280">
                  <c:v>6.1707763293805442</c:v>
                </c:pt>
                <c:pt idx="281">
                  <c:v>6.128458223573034</c:v>
                </c:pt>
                <c:pt idx="282">
                  <c:v>6.0862389877550527</c:v>
                </c:pt>
                <c:pt idx="283">
                  <c:v>6.0441181848503902</c:v>
                </c:pt>
                <c:pt idx="284">
                  <c:v>6.0020953806189823</c:v>
                </c:pt>
                <c:pt idx="285">
                  <c:v>5.9601701436332633</c:v>
                </c:pt>
                <c:pt idx="286">
                  <c:v>5.9183420452534961</c:v>
                </c:pt>
                <c:pt idx="287">
                  <c:v>5.8766106596045802</c:v>
                </c:pt>
                <c:pt idx="288">
                  <c:v>5.8349755635522342</c:v>
                </c:pt>
                <c:pt idx="289">
                  <c:v>5.7934363366800881</c:v>
                </c:pt>
                <c:pt idx="290">
                  <c:v>5.7519925612664338</c:v>
                </c:pt>
                <c:pt idx="291">
                  <c:v>5.7106438222614315</c:v>
                </c:pt>
                <c:pt idx="292">
                  <c:v>5.6693897072648269</c:v>
                </c:pt>
                <c:pt idx="293">
                  <c:v>5.6282298065034979</c:v>
                </c:pt>
                <c:pt idx="294">
                  <c:v>5.5871637128096836</c:v>
                </c:pt>
                <c:pt idx="295">
                  <c:v>5.5461910215985881</c:v>
                </c:pt>
                <c:pt idx="296">
                  <c:v>5.5053113308474622</c:v>
                </c:pt>
                <c:pt idx="297">
                  <c:v>5.4645242410737751</c:v>
                </c:pt>
                <c:pt idx="298">
                  <c:v>5.4238293553143535</c:v>
                </c:pt>
                <c:pt idx="299">
                  <c:v>5.383226279104349</c:v>
                </c:pt>
                <c:pt idx="300">
                  <c:v>5.3427146204564337</c:v>
                </c:pt>
                <c:pt idx="301">
                  <c:v>5.3022939898403365</c:v>
                </c:pt>
                <c:pt idx="302">
                  <c:v>5.2619640001627204</c:v>
                </c:pt>
                <c:pt idx="303">
                  <c:v>5.2217242667471169</c:v>
                </c:pt>
                <c:pt idx="304">
                  <c:v>5.1815744073135193</c:v>
                </c:pt>
                <c:pt idx="305">
                  <c:v>5.1415140419595673</c:v>
                </c:pt>
                <c:pt idx="306">
                  <c:v>5.1015427931401973</c:v>
                </c:pt>
                <c:pt idx="307">
                  <c:v>5.0616602856492818</c:v>
                </c:pt>
                <c:pt idx="308">
                  <c:v>5.0218661465996206</c:v>
                </c:pt>
                <c:pt idx="309">
                  <c:v>4.9821600054047508</c:v>
                </c:pt>
                <c:pt idx="310">
                  <c:v>4.9425414937599612</c:v>
                </c:pt>
                <c:pt idx="311">
                  <c:v>4.9030102456238183</c:v>
                </c:pt>
                <c:pt idx="312">
                  <c:v>4.8635658971996918</c:v>
                </c:pt>
                <c:pt idx="313">
                  <c:v>4.8242080869179631</c:v>
                </c:pt>
                <c:pt idx="314">
                  <c:v>4.7849364554179488</c:v>
                </c:pt>
                <c:pt idx="315">
                  <c:v>4.7457506455298244</c:v>
                </c:pt>
                <c:pt idx="316">
                  <c:v>4.7066503022575148</c:v>
                </c:pt>
                <c:pt idx="317">
                  <c:v>4.6676350727607883</c:v>
                </c:pt>
                <c:pt idx="318">
                  <c:v>4.6287046063384878</c:v>
                </c:pt>
                <c:pt idx="319">
                  <c:v>4.5898585544110233</c:v>
                </c:pt>
                <c:pt idx="320">
                  <c:v>4.551096570503546</c:v>
                </c:pt>
                <c:pt idx="321">
                  <c:v>4.5124183102295774</c:v>
                </c:pt>
                <c:pt idx="322">
                  <c:v>4.4738234312740133</c:v>
                </c:pt>
                <c:pt idx="323">
                  <c:v>4.4353115933769232</c:v>
                </c:pt>
                <c:pt idx="324">
                  <c:v>4.3968824583170658</c:v>
                </c:pt>
                <c:pt idx="325">
                  <c:v>4.3585356898960868</c:v>
                </c:pt>
                <c:pt idx="326">
                  <c:v>4.3202709539224884</c:v>
                </c:pt>
                <c:pt idx="327">
                  <c:v>4.2820879181956002</c:v>
                </c:pt>
                <c:pt idx="328">
                  <c:v>4.243986252490572</c:v>
                </c:pt>
                <c:pt idx="329">
                  <c:v>4.2059656285420033</c:v>
                </c:pt>
                <c:pt idx="330">
                  <c:v>4.1680257200294477</c:v>
                </c:pt>
                <c:pt idx="331">
                  <c:v>4.1301662025616679</c:v>
                </c:pt>
                <c:pt idx="332">
                  <c:v>4.092386753662197</c:v>
                </c:pt>
                <c:pt idx="333">
                  <c:v>4.0546870527537635</c:v>
                </c:pt>
                <c:pt idx="334">
                  <c:v>4.0170667811438534</c:v>
                </c:pt>
                <c:pt idx="335">
                  <c:v>3.9795256220103852</c:v>
                </c:pt>
                <c:pt idx="336">
                  <c:v>3.9420632603868171</c:v>
                </c:pt>
                <c:pt idx="337">
                  <c:v>3.9046793831481068</c:v>
                </c:pt>
                <c:pt idx="338">
                  <c:v>3.8673736789965574</c:v>
                </c:pt>
                <c:pt idx="339">
                  <c:v>3.8301458384472653</c:v>
                </c:pt>
                <c:pt idx="340">
                  <c:v>3.7929955538150466</c:v>
                </c:pt>
                <c:pt idx="341">
                  <c:v>3.7559225191998848</c:v>
                </c:pt>
                <c:pt idx="342">
                  <c:v>3.7189264304738003</c:v>
                </c:pt>
                <c:pt idx="343">
                  <c:v>3.6820069852669235</c:v>
                </c:pt>
                <c:pt idx="344">
                  <c:v>3.6451638829545345</c:v>
                </c:pt>
                <c:pt idx="345">
                  <c:v>3.6083968246433642</c:v>
                </c:pt>
                <c:pt idx="346">
                  <c:v>3.571705513158804</c:v>
                </c:pt>
                <c:pt idx="347">
                  <c:v>3.5350896530316618</c:v>
                </c:pt>
                <c:pt idx="348">
                  <c:v>3.4985489504853717</c:v>
                </c:pt>
                <c:pt idx="349">
                  <c:v>3.4620831134232048</c:v>
                </c:pt>
                <c:pt idx="350">
                  <c:v>3.4256918514155927</c:v>
                </c:pt>
                <c:pt idx="351">
                  <c:v>3.3893748756876221</c:v>
                </c:pt>
                <c:pt idx="352">
                  <c:v>3.3531318991065291</c:v>
                </c:pt>
                <c:pt idx="353">
                  <c:v>3.3169626361695919</c:v>
                </c:pt>
                <c:pt idx="354">
                  <c:v>3.2808668029916248</c:v>
                </c:pt>
                <c:pt idx="355">
                  <c:v>3.2448441172931553</c:v>
                </c:pt>
                <c:pt idx="356">
                  <c:v>3.2088942983885431</c:v>
                </c:pt>
                <c:pt idx="357">
                  <c:v>3.1730170671738733</c:v>
                </c:pt>
                <c:pt idx="358">
                  <c:v>3.1372121461151323</c:v>
                </c:pt>
                <c:pt idx="359">
                  <c:v>3.10147925923701</c:v>
                </c:pt>
                <c:pt idx="360">
                  <c:v>3.0658181321110192</c:v>
                </c:pt>
                <c:pt idx="361">
                  <c:v>3.0302284918440705</c:v>
                </c:pt>
                <c:pt idx="362">
                  <c:v>2.9947100670673308</c:v>
                </c:pt>
                <c:pt idx="363">
                  <c:v>2.9592625879250249</c:v>
                </c:pt>
                <c:pt idx="364">
                  <c:v>2.92388578606284</c:v>
                </c:pt>
                <c:pt idx="365">
                  <c:v>2.8885793946178637</c:v>
                </c:pt>
                <c:pt idx="366">
                  <c:v>2.8533431482065907</c:v>
                </c:pt>
                <c:pt idx="367">
                  <c:v>2.8181767829148043</c:v>
                </c:pt>
                <c:pt idx="368">
                  <c:v>2.7830800362866626</c:v>
                </c:pt>
                <c:pt idx="369">
                  <c:v>2.7480526473141822</c:v>
                </c:pt>
                <c:pt idx="370">
                  <c:v>2.7130943564265522</c:v>
                </c:pt>
                <c:pt idx="371">
                  <c:v>2.6782049054796175</c:v>
                </c:pt>
                <c:pt idx="372">
                  <c:v>2.6433840377459319</c:v>
                </c:pt>
                <c:pt idx="373">
                  <c:v>2.6086314979042982</c:v>
                </c:pt>
                <c:pt idx="374">
                  <c:v>2.5739470320293663</c:v>
                </c:pt>
                <c:pt idx="375">
                  <c:v>2.5393303875820266</c:v>
                </c:pt>
                <c:pt idx="376">
                  <c:v>2.5047813133992349</c:v>
                </c:pt>
                <c:pt idx="377">
                  <c:v>2.4702995596840083</c:v>
                </c:pt>
                <c:pt idx="378">
                  <c:v>2.435884877995818</c:v>
                </c:pt>
                <c:pt idx="379">
                  <c:v>2.4015370212408698</c:v>
                </c:pt>
                <c:pt idx="380">
                  <c:v>2.3672557436622697</c:v>
                </c:pt>
                <c:pt idx="381">
                  <c:v>2.3330408008309291</c:v>
                </c:pt>
                <c:pt idx="382">
                  <c:v>2.2988919496356743</c:v>
                </c:pt>
                <c:pt idx="383">
                  <c:v>2.2648089482740374</c:v>
                </c:pt>
                <c:pt idx="384">
                  <c:v>2.2307915562428775</c:v>
                </c:pt>
                <c:pt idx="385">
                  <c:v>2.1968395343297402</c:v>
                </c:pt>
                <c:pt idx="386">
                  <c:v>2.1629526446027967</c:v>
                </c:pt>
                <c:pt idx="387">
                  <c:v>2.1291306504023737</c:v>
                </c:pt>
                <c:pt idx="388">
                  <c:v>2.0953733163321999</c:v>
                </c:pt>
                <c:pt idx="389">
                  <c:v>2.0616804082500266</c:v>
                </c:pt>
                <c:pt idx="390">
                  <c:v>2.0280516932588171</c:v>
                </c:pt>
                <c:pt idx="391">
                  <c:v>1.9944869396987315</c:v>
                </c:pt>
                <c:pt idx="392">
                  <c:v>1.9609859171375774</c:v>
                </c:pt>
                <c:pt idx="393">
                  <c:v>1.9275483963626812</c:v>
                </c:pt>
                <c:pt idx="394">
                  <c:v>1.8941741493725317</c:v>
                </c:pt>
                <c:pt idx="395">
                  <c:v>1.8608629493677995</c:v>
                </c:pt>
                <c:pt idx="396">
                  <c:v>1.8276145707436626</c:v>
                </c:pt>
                <c:pt idx="397">
                  <c:v>1.794428789080996</c:v>
                </c:pt>
                <c:pt idx="398">
                  <c:v>1.7613053811382997</c:v>
                </c:pt>
                <c:pt idx="399">
                  <c:v>1.7282441248438545</c:v>
                </c:pt>
                <c:pt idx="400">
                  <c:v>1.6952447992870816</c:v>
                </c:pt>
                <c:pt idx="401">
                  <c:v>1.6623071847110964</c:v>
                </c:pt>
                <c:pt idx="402">
                  <c:v>1.6294310625042385</c:v>
                </c:pt>
                <c:pt idx="403">
                  <c:v>1.5966162151929666</c:v>
                </c:pt>
                <c:pt idx="404">
                  <c:v>1.5638624264330474</c:v>
                </c:pt>
                <c:pt idx="405">
                  <c:v>1.5311694810025642</c:v>
                </c:pt>
                <c:pt idx="406">
                  <c:v>1.4985371647942998</c:v>
                </c:pt>
                <c:pt idx="407">
                  <c:v>1.4659652648073802</c:v>
                </c:pt>
                <c:pt idx="408">
                  <c:v>1.433453569140454</c:v>
                </c:pt>
                <c:pt idx="409">
                  <c:v>1.4010018669842452</c:v>
                </c:pt>
                <c:pt idx="410">
                  <c:v>1.3686099486134822</c:v>
                </c:pt>
                <c:pt idx="411">
                  <c:v>1.3362776053800758</c:v>
                </c:pt>
                <c:pt idx="412">
                  <c:v>1.3040046297057302</c:v>
                </c:pt>
                <c:pt idx="413">
                  <c:v>1.2717908150746666</c:v>
                </c:pt>
                <c:pt idx="414">
                  <c:v>1.2396359560264614</c:v>
                </c:pt>
                <c:pt idx="415">
                  <c:v>1.2075398481488833</c:v>
                </c:pt>
                <c:pt idx="416">
                  <c:v>1.1755022880711294</c:v>
                </c:pt>
                <c:pt idx="417">
                  <c:v>1.143523073456322</c:v>
                </c:pt>
                <c:pt idx="418">
                  <c:v>1.1116020029951414</c:v>
                </c:pt>
                <c:pt idx="419">
                  <c:v>1.0797388763984941</c:v>
                </c:pt>
                <c:pt idx="420">
                  <c:v>1.0479334943908611</c:v>
                </c:pt>
                <c:pt idx="421">
                  <c:v>1.0161856587038187</c:v>
                </c:pt>
                <c:pt idx="422">
                  <c:v>0.9844951720687618</c:v>
                </c:pt>
                <c:pt idx="423">
                  <c:v>0.95286183821082204</c:v>
                </c:pt>
                <c:pt idx="424">
                  <c:v>0.92128546184187599</c:v>
                </c:pt>
                <c:pt idx="425">
                  <c:v>0.88976584865412178</c:v>
                </c:pt>
                <c:pt idx="426">
                  <c:v>0.85830280531388325</c:v>
                </c:pt>
                <c:pt idx="427">
                  <c:v>0.82689613945450446</c:v>
                </c:pt>
                <c:pt idx="428">
                  <c:v>0.79554565967066537</c:v>
                </c:pt>
                <c:pt idx="429">
                  <c:v>0.76425117551178801</c:v>
                </c:pt>
                <c:pt idx="430">
                  <c:v>0.73301249747561315</c:v>
                </c:pt>
                <c:pt idx="431">
                  <c:v>0.70182943700217493</c:v>
                </c:pt>
                <c:pt idx="432">
                  <c:v>0.67070180646754807</c:v>
                </c:pt>
                <c:pt idx="433">
                  <c:v>0.63962941917770877</c:v>
                </c:pt>
                <c:pt idx="434">
                  <c:v>0.60861208936250932</c:v>
                </c:pt>
                <c:pt idx="435">
                  <c:v>0.5776496321696527</c:v>
                </c:pt>
                <c:pt idx="436">
                  <c:v>0.54674186365849664</c:v>
                </c:pt>
                <c:pt idx="437">
                  <c:v>0.51588860079476717</c:v>
                </c:pt>
                <c:pt idx="438">
                  <c:v>0.48508966144362375</c:v>
                </c:pt>
                <c:pt idx="439">
                  <c:v>0.4543448643649981</c:v>
                </c:pt>
                <c:pt idx="440">
                  <c:v>0.42365402920694351</c:v>
                </c:pt>
                <c:pt idx="441">
                  <c:v>0.3930169765002347</c:v>
                </c:pt>
                <c:pt idx="442">
                  <c:v>0.36243352765251302</c:v>
                </c:pt>
                <c:pt idx="443">
                  <c:v>0.3319035049431136</c:v>
                </c:pt>
                <c:pt idx="444">
                  <c:v>0.30142673151692634</c:v>
                </c:pt>
                <c:pt idx="445">
                  <c:v>0.27100303137876836</c:v>
                </c:pt>
                <c:pt idx="446">
                  <c:v>0.24063222938849549</c:v>
                </c:pt>
                <c:pt idx="447">
                  <c:v>0.21031415125486319</c:v>
                </c:pt>
                <c:pt idx="448">
                  <c:v>0.18004862353075168</c:v>
                </c:pt>
                <c:pt idx="449">
                  <c:v>0.14983547360708371</c:v>
                </c:pt>
                <c:pt idx="450">
                  <c:v>0.11967452970787917</c:v>
                </c:pt>
                <c:pt idx="451">
                  <c:v>8.9565620885082353E-2</c:v>
                </c:pt>
                <c:pt idx="452">
                  <c:v>5.9508577013104969E-2</c:v>
                </c:pt>
                <c:pt idx="453">
                  <c:v>2.9503228783255508E-2</c:v>
                </c:pt>
                <c:pt idx="454">
                  <c:v>-4.5059230058086541E-4</c:v>
                </c:pt>
                <c:pt idx="455">
                  <c:v>-3.0353053927797191E-2</c:v>
                </c:pt>
                <c:pt idx="456">
                  <c:v>-6.0204322985839553E-2</c:v>
                </c:pt>
                <c:pt idx="457">
                  <c:v>-9.0004565565493522E-2</c:v>
                </c:pt>
                <c:pt idx="458">
                  <c:v>-0.11975394696543162</c:v>
                </c:pt>
                <c:pt idx="459">
                  <c:v>-0.14945263169784084</c:v>
                </c:pt>
                <c:pt idx="460">
                  <c:v>-0.17910078349291325</c:v>
                </c:pt>
                <c:pt idx="461">
                  <c:v>-0.20869856530373454</c:v>
                </c:pt>
                <c:pt idx="462">
                  <c:v>-0.23824613931139993</c:v>
                </c:pt>
                <c:pt idx="463">
                  <c:v>-0.26774366692961848</c:v>
                </c:pt>
                <c:pt idx="464">
                  <c:v>-0.29719130880960165</c:v>
                </c:pt>
                <c:pt idx="465">
                  <c:v>-0.32658922484472441</c:v>
                </c:pt>
                <c:pt idx="466">
                  <c:v>-0.35593757417547067</c:v>
                </c:pt>
                <c:pt idx="467">
                  <c:v>-0.38523651519375335</c:v>
                </c:pt>
                <c:pt idx="468">
                  <c:v>-0.41448620554785975</c:v>
                </c:pt>
                <c:pt idx="469">
                  <c:v>-0.4436868021467717</c:v>
                </c:pt>
                <c:pt idx="470">
                  <c:v>-0.4728384611651677</c:v>
                </c:pt>
                <c:pt idx="471">
                  <c:v>-0.5019413380473452</c:v>
                </c:pt>
                <c:pt idx="472">
                  <c:v>-0.53099558751233644</c:v>
                </c:pt>
                <c:pt idx="473">
                  <c:v>-0.56000136355794439</c:v>
                </c:pt>
                <c:pt idx="474">
                  <c:v>-0.58895881946546069</c:v>
                </c:pt>
                <c:pt idx="475">
                  <c:v>-0.61786810780364476</c:v>
                </c:pt>
                <c:pt idx="476">
                  <c:v>-0.64672938043361228</c:v>
                </c:pt>
                <c:pt idx="477">
                  <c:v>-0.67554278851281424</c:v>
                </c:pt>
                <c:pt idx="478">
                  <c:v>-0.7043084824995276</c:v>
                </c:pt>
                <c:pt idx="479">
                  <c:v>-0.73302661215677745</c:v>
                </c:pt>
                <c:pt idx="480">
                  <c:v>-0.76169732655716871</c:v>
                </c:pt>
                <c:pt idx="481">
                  <c:v>-0.79032077408646728</c:v>
                </c:pt>
                <c:pt idx="482">
                  <c:v>-0.81889710244809066</c:v>
                </c:pt>
                <c:pt idx="483">
                  <c:v>-0.84742645866731436</c:v>
                </c:pt>
                <c:pt idx="484">
                  <c:v>-0.87590898909508041</c:v>
                </c:pt>
                <c:pt idx="485">
                  <c:v>-0.90434483941237431</c:v>
                </c:pt>
                <c:pt idx="486">
                  <c:v>-0.93273415463403353</c:v>
                </c:pt>
                <c:pt idx="487">
                  <c:v>-0.96107707911295392</c:v>
                </c:pt>
                <c:pt idx="488">
                  <c:v>-0.9893737565439551</c:v>
                </c:pt>
                <c:pt idx="489">
                  <c:v>-1.0176243299677026</c:v>
                </c:pt>
                <c:pt idx="490">
                  <c:v>-1.0458289417748006</c:v>
                </c:pt>
                <c:pt idx="491">
                  <c:v>-1.0739877337094867</c:v>
                </c:pt>
                <c:pt idx="492">
                  <c:v>-1.1021008468736682</c:v>
                </c:pt>
                <c:pt idx="493">
                  <c:v>-1.1301684217307297</c:v>
                </c:pt>
                <c:pt idx="494">
                  <c:v>-1.1581905981091722</c:v>
                </c:pt>
                <c:pt idx="495">
                  <c:v>-1.1861675152065345</c:v>
                </c:pt>
                <c:pt idx="496">
                  <c:v>-1.2140993115932588</c:v>
                </c:pt>
                <c:pt idx="497">
                  <c:v>-1.2419861252161581</c:v>
                </c:pt>
                <c:pt idx="498">
                  <c:v>-1.2698280934022819</c:v>
                </c:pt>
                <c:pt idx="499">
                  <c:v>-1.297625352862724</c:v>
                </c:pt>
                <c:pt idx="500">
                  <c:v>-1.3253780396956927</c:v>
                </c:pt>
                <c:pt idx="501">
                  <c:v>-1.3530862893910012</c:v>
                </c:pt>
                <c:pt idx="502">
                  <c:v>-1.380750236832796</c:v>
                </c:pt>
                <c:pt idx="503">
                  <c:v>-1.4083700163038202</c:v>
                </c:pt>
                <c:pt idx="504">
                  <c:v>-1.4359457614884263</c:v>
                </c:pt>
                <c:pt idx="505">
                  <c:v>-1.4634776054764416</c:v>
                </c:pt>
                <c:pt idx="506">
                  <c:v>-1.4909656807664078</c:v>
                </c:pt>
                <c:pt idx="507">
                  <c:v>-1.5184101192692196</c:v>
                </c:pt>
                <c:pt idx="508">
                  <c:v>-1.5458110523114783</c:v>
                </c:pt>
                <c:pt idx="509">
                  <c:v>-1.5731686106390725</c:v>
                </c:pt>
                <c:pt idx="510">
                  <c:v>-1.6004829244201346</c:v>
                </c:pt>
                <c:pt idx="511">
                  <c:v>-1.6277541232488488</c:v>
                </c:pt>
                <c:pt idx="512">
                  <c:v>-1.654982336148521</c:v>
                </c:pt>
                <c:pt idx="513">
                  <c:v>-1.6821676915752732</c:v>
                </c:pt>
                <c:pt idx="514">
                  <c:v>-1.7093103174207158</c:v>
                </c:pt>
                <c:pt idx="515">
                  <c:v>-1.7364103410157554</c:v>
                </c:pt>
                <c:pt idx="516">
                  <c:v>-1.763467889133608</c:v>
                </c:pt>
                <c:pt idx="517">
                  <c:v>-1.7904830879928113</c:v>
                </c:pt>
                <c:pt idx="518">
                  <c:v>-1.8174560632611474</c:v>
                </c:pt>
                <c:pt idx="519">
                  <c:v>-1.844386940057916</c:v>
                </c:pt>
                <c:pt idx="520">
                  <c:v>-1.8712758429576297</c:v>
                </c:pt>
                <c:pt idx="521">
                  <c:v>-1.8981228959929126</c:v>
                </c:pt>
                <c:pt idx="522">
                  <c:v>-1.9249282226579112</c:v>
                </c:pt>
                <c:pt idx="523">
                  <c:v>-1.9516919459109658</c:v>
                </c:pt>
                <c:pt idx="524">
                  <c:v>-1.9784141881780783</c:v>
                </c:pt>
                <c:pt idx="525">
                  <c:v>-2.0050950713555835</c:v>
                </c:pt>
                <c:pt idx="526">
                  <c:v>-2.0317347168133324</c:v>
                </c:pt>
                <c:pt idx="527">
                  <c:v>-2.0583332453978187</c:v>
                </c:pt>
                <c:pt idx="528">
                  <c:v>-2.0848907774350209</c:v>
                </c:pt>
                <c:pt idx="529">
                  <c:v>-2.1114074327331309</c:v>
                </c:pt>
                <c:pt idx="530">
                  <c:v>-2.137883330586078</c:v>
                </c:pt>
                <c:pt idx="531">
                  <c:v>-2.1643185897758599</c:v>
                </c:pt>
                <c:pt idx="532">
                  <c:v>-2.1907133285757823</c:v>
                </c:pt>
                <c:pt idx="533">
                  <c:v>-2.2170676647531309</c:v>
                </c:pt>
                <c:pt idx="534">
                  <c:v>-2.2433817155720703</c:v>
                </c:pt>
                <c:pt idx="535">
                  <c:v>-2.2696555977966568</c:v>
                </c:pt>
                <c:pt idx="536">
                  <c:v>-2.2958894276936235</c:v>
                </c:pt>
                <c:pt idx="537">
                  <c:v>-2.3220833210344836</c:v>
                </c:pt>
                <c:pt idx="538">
                  <c:v>-2.3482373930997369</c:v>
                </c:pt>
                <c:pt idx="539">
                  <c:v>-2.3743517586800067</c:v>
                </c:pt>
                <c:pt idx="540">
                  <c:v>-2.4004265320800187</c:v>
                </c:pt>
                <c:pt idx="541">
                  <c:v>-2.426461827120761</c:v>
                </c:pt>
                <c:pt idx="542">
                  <c:v>-2.4524577571419854</c:v>
                </c:pt>
                <c:pt idx="543">
                  <c:v>-2.4784144350055044</c:v>
                </c:pt>
                <c:pt idx="544">
                  <c:v>-2.5043319730973508</c:v>
                </c:pt>
                <c:pt idx="545">
                  <c:v>-2.5302104833306203</c:v>
                </c:pt>
                <c:pt idx="546">
                  <c:v>-2.5560500771479724</c:v>
                </c:pt>
                <c:pt idx="547">
                  <c:v>-2.5818508655244159</c:v>
                </c:pt>
                <c:pt idx="548">
                  <c:v>-2.6076129589698667</c:v>
                </c:pt>
                <c:pt idx="549">
                  <c:v>-2.6333364675314215</c:v>
                </c:pt>
                <c:pt idx="550">
                  <c:v>-2.6590215007964275</c:v>
                </c:pt>
                <c:pt idx="551">
                  <c:v>-2.6846681678944151</c:v>
                </c:pt>
                <c:pt idx="552">
                  <c:v>-2.7102765775002808</c:v>
                </c:pt>
                <c:pt idx="553">
                  <c:v>-2.7358468378362204</c:v>
                </c:pt>
                <c:pt idx="554">
                  <c:v>-2.7613790566744001</c:v>
                </c:pt>
                <c:pt idx="555">
                  <c:v>-2.7868733413396853</c:v>
                </c:pt>
                <c:pt idx="556">
                  <c:v>-2.8123297987116302</c:v>
                </c:pt>
                <c:pt idx="557">
                  <c:v>-2.8377485352272629</c:v>
                </c:pt>
                <c:pt idx="558">
                  <c:v>-2.8631296568833022</c:v>
                </c:pt>
                <c:pt idx="559">
                  <c:v>-2.8884732692387161</c:v>
                </c:pt>
                <c:pt idx="560">
                  <c:v>-2.9137794774170516</c:v>
                </c:pt>
                <c:pt idx="561">
                  <c:v>-2.9390483861086523</c:v>
                </c:pt>
                <c:pt idx="562">
                  <c:v>-2.9642800995733296</c:v>
                </c:pt>
                <c:pt idx="563">
                  <c:v>-2.9894747216423525</c:v>
                </c:pt>
                <c:pt idx="564">
                  <c:v>-3.0146323557208916</c:v>
                </c:pt>
                <c:pt idx="565">
                  <c:v>-3.0397531047905204</c:v>
                </c:pt>
                <c:pt idx="566">
                  <c:v>-3.0648370714113184</c:v>
                </c:pt>
                <c:pt idx="567">
                  <c:v>-3.0898843577239745</c:v>
                </c:pt>
                <c:pt idx="568">
                  <c:v>-3.1148950654524583</c:v>
                </c:pt>
                <c:pt idx="569">
                  <c:v>-3.1398692959059531</c:v>
                </c:pt>
                <c:pt idx="570">
                  <c:v>-3.1648071499812431</c:v>
                </c:pt>
                <c:pt idx="571">
                  <c:v>-3.1897087281647032</c:v>
                </c:pt>
                <c:pt idx="572">
                  <c:v>-3.2145741305348565</c:v>
                </c:pt>
                <c:pt idx="573">
                  <c:v>-3.2394034567641938</c:v>
                </c:pt>
                <c:pt idx="574">
                  <c:v>-3.2641968061216744</c:v>
                </c:pt>
                <c:pt idx="575">
                  <c:v>-3.2889542774744882</c:v>
                </c:pt>
                <c:pt idx="576">
                  <c:v>-3.3136759692907276</c:v>
                </c:pt>
                <c:pt idx="577">
                  <c:v>-3.3383619796409789</c:v>
                </c:pt>
                <c:pt idx="578">
                  <c:v>-3.3630124062007667</c:v>
                </c:pt>
                <c:pt idx="579">
                  <c:v>-3.3876273462524864</c:v>
                </c:pt>
                <c:pt idx="580">
                  <c:v>-3.4122068966876782</c:v>
                </c:pt>
                <c:pt idx="581">
                  <c:v>-3.4367511540088458</c:v>
                </c:pt>
                <c:pt idx="582">
                  <c:v>-3.4612602143317872</c:v>
                </c:pt>
                <c:pt idx="583">
                  <c:v>-3.4857341733873568</c:v>
                </c:pt>
                <c:pt idx="584">
                  <c:v>-3.5101731265237959</c:v>
                </c:pt>
                <c:pt idx="585">
                  <c:v>-3.5345771687084948</c:v>
                </c:pt>
                <c:pt idx="586">
                  <c:v>-3.5589463945300963</c:v>
                </c:pt>
                <c:pt idx="587">
                  <c:v>-3.5832808982005986</c:v>
                </c:pt>
                <c:pt idx="588">
                  <c:v>-3.6075807735570038</c:v>
                </c:pt>
                <c:pt idx="589">
                  <c:v>-3.6318461140638192</c:v>
                </c:pt>
                <c:pt idx="590">
                  <c:v>-3.6560770128144213</c:v>
                </c:pt>
                <c:pt idx="591">
                  <c:v>-3.6802735625335004</c:v>
                </c:pt>
                <c:pt idx="592">
                  <c:v>-3.7044358555783674</c:v>
                </c:pt>
                <c:pt idx="593">
                  <c:v>-3.7285639839417968</c:v>
                </c:pt>
                <c:pt idx="594">
                  <c:v>-3.7526580392530491</c:v>
                </c:pt>
                <c:pt idx="595">
                  <c:v>-3.776718112780145</c:v>
                </c:pt>
                <c:pt idx="596">
                  <c:v>-3.8007442954318549</c:v>
                </c:pt>
                <c:pt idx="597">
                  <c:v>-3.8247366777591765</c:v>
                </c:pt>
                <c:pt idx="598">
                  <c:v>-3.848695349957552</c:v>
                </c:pt>
                <c:pt idx="599">
                  <c:v>-3.8726204018686872</c:v>
                </c:pt>
                <c:pt idx="600">
                  <c:v>-3.8965119229821426</c:v>
                </c:pt>
                <c:pt idx="601">
                  <c:v>-3.9203700024373234</c:v>
                </c:pt>
                <c:pt idx="602">
                  <c:v>-3.9441947290252983</c:v>
                </c:pt>
                <c:pt idx="603">
                  <c:v>-3.967986191190505</c:v>
                </c:pt>
                <c:pt idx="604">
                  <c:v>-3.9917444770325119</c:v>
                </c:pt>
                <c:pt idx="605">
                  <c:v>-4.0154696743080081</c:v>
                </c:pt>
                <c:pt idx="606">
                  <c:v>-4.0391618704322809</c:v>
                </c:pt>
                <c:pt idx="607">
                  <c:v>-4.0628211524812059</c:v>
                </c:pt>
                <c:pt idx="608">
                  <c:v>-4.0864476071927811</c:v>
                </c:pt>
                <c:pt idx="609">
                  <c:v>-4.1100413209689464</c:v>
                </c:pt>
                <c:pt idx="610">
                  <c:v>-4.133602379877459</c:v>
                </c:pt>
                <c:pt idx="611">
                  <c:v>-4.157130869653372</c:v>
                </c:pt>
                <c:pt idx="612">
                  <c:v>-4.1806268757006251</c:v>
                </c:pt>
                <c:pt idx="613">
                  <c:v>-4.2040904830941486</c:v>
                </c:pt>
                <c:pt idx="614">
                  <c:v>-4.2275217765812272</c:v>
                </c:pt>
                <c:pt idx="615">
                  <c:v>-4.2509208405831487</c:v>
                </c:pt>
                <c:pt idx="616">
                  <c:v>-4.2742877591970796</c:v>
                </c:pt>
                <c:pt idx="617">
                  <c:v>-4.2976226161974296</c:v>
                </c:pt>
                <c:pt idx="618">
                  <c:v>-4.3209254950377272</c:v>
                </c:pt>
                <c:pt idx="619">
                  <c:v>-4.3441964788520409</c:v>
                </c:pt>
                <c:pt idx="620">
                  <c:v>-4.3674356504567413</c:v>
                </c:pt>
                <c:pt idx="621">
                  <c:v>-4.3906430923520361</c:v>
                </c:pt>
                <c:pt idx="622">
                  <c:v>-4.413818886723675</c:v>
                </c:pt>
                <c:pt idx="623">
                  <c:v>-4.4369631154442004</c:v>
                </c:pt>
                <c:pt idx="624">
                  <c:v>-4.460075860075051</c:v>
                </c:pt>
                <c:pt idx="625">
                  <c:v>-4.4831572018674706</c:v>
                </c:pt>
                <c:pt idx="626">
                  <c:v>-4.5062072217647824</c:v>
                </c:pt>
                <c:pt idx="627">
                  <c:v>-4.5292260004032414</c:v>
                </c:pt>
                <c:pt idx="628">
                  <c:v>-4.552213618114024</c:v>
                </c:pt>
                <c:pt idx="629">
                  <c:v>-4.5751701549246491</c:v>
                </c:pt>
                <c:pt idx="630">
                  <c:v>-4.5980956905603989</c:v>
                </c:pt>
                <c:pt idx="631">
                  <c:v>-4.6209903044459679</c:v>
                </c:pt>
                <c:pt idx="632">
                  <c:v>-4.6438540757065994</c:v>
                </c:pt>
                <c:pt idx="633">
                  <c:v>-4.6666870831701885</c:v>
                </c:pt>
                <c:pt idx="634">
                  <c:v>-4.6894894053681924</c:v>
                </c:pt>
                <c:pt idx="635">
                  <c:v>-4.712261120537562</c:v>
                </c:pt>
                <c:pt idx="636">
                  <c:v>-4.7350023066216522</c:v>
                </c:pt>
                <c:pt idx="637">
                  <c:v>-4.7577130412720408</c:v>
                </c:pt>
                <c:pt idx="638">
                  <c:v>-4.7803934018501195</c:v>
                </c:pt>
                <c:pt idx="639">
                  <c:v>-4.8030434654280612</c:v>
                </c:pt>
                <c:pt idx="640">
                  <c:v>-4.8256633087907517</c:v>
                </c:pt>
                <c:pt idx="641">
                  <c:v>-4.8482530084367568</c:v>
                </c:pt>
                <c:pt idx="642">
                  <c:v>-4.8708126405799703</c:v>
                </c:pt>
                <c:pt idx="643">
                  <c:v>-4.8933422811508649</c:v>
                </c:pt>
                <c:pt idx="644">
                  <c:v>-4.9158420057981402</c:v>
                </c:pt>
                <c:pt idx="645">
                  <c:v>-4.9383118898899738</c:v>
                </c:pt>
                <c:pt idx="646">
                  <c:v>-4.9607520085149872</c:v>
                </c:pt>
                <c:pt idx="647">
                  <c:v>-4.9831624364845197</c:v>
                </c:pt>
                <c:pt idx="648">
                  <c:v>-5.0055432483330833</c:v>
                </c:pt>
                <c:pt idx="649">
                  <c:v>-5.0278945183201813</c:v>
                </c:pt>
                <c:pt idx="650">
                  <c:v>-5.0502163204315025</c:v>
                </c:pt>
                <c:pt idx="651">
                  <c:v>-5.072508728380285</c:v>
                </c:pt>
                <c:pt idx="652">
                  <c:v>-5.0947718156087376</c:v>
                </c:pt>
                <c:pt idx="653">
                  <c:v>-5.1170056552891765</c:v>
                </c:pt>
                <c:pt idx="654">
                  <c:v>-5.1392103203254464</c:v>
                </c:pt>
                <c:pt idx="655">
                  <c:v>-5.1613858833540576</c:v>
                </c:pt>
                <c:pt idx="656">
                  <c:v>-5.1835324167458907</c:v>
                </c:pt>
                <c:pt idx="657">
                  <c:v>-5.2056499926070501</c:v>
                </c:pt>
                <c:pt idx="658">
                  <c:v>-5.2277386827801138</c:v>
                </c:pt>
                <c:pt idx="659">
                  <c:v>-5.249798558845896</c:v>
                </c:pt>
                <c:pt idx="660">
                  <c:v>-5.2718296921240722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7578160"/>
        <c:axId val="1057577600"/>
      </c:scatterChart>
      <c:valAx>
        <c:axId val="1057578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577600"/>
        <c:crosses val="autoZero"/>
        <c:crossBetween val="midCat"/>
      </c:valAx>
      <c:valAx>
        <c:axId val="1057577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5781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Thermistor!$E$14</c:f>
              <c:strCache>
                <c:ptCount val="1"/>
                <c:pt idx="0">
                  <c:v>Therm-3 Temp (C)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-0.11470778652668416"/>
                  <c:y val="-0.5271496792067658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Thermistor!$B$15:$B$675</c:f>
              <c:numCache>
                <c:formatCode>General</c:formatCode>
                <c:ptCount val="661"/>
                <c:pt idx="0">
                  <c:v>10</c:v>
                </c:pt>
                <c:pt idx="1">
                  <c:v>10.050000000000001</c:v>
                </c:pt>
                <c:pt idx="2">
                  <c:v>10.1</c:v>
                </c:pt>
                <c:pt idx="3">
                  <c:v>10.15</c:v>
                </c:pt>
                <c:pt idx="4">
                  <c:v>10.199999999999999</c:v>
                </c:pt>
                <c:pt idx="5">
                  <c:v>10.25</c:v>
                </c:pt>
                <c:pt idx="6">
                  <c:v>10.3</c:v>
                </c:pt>
                <c:pt idx="7">
                  <c:v>10.35</c:v>
                </c:pt>
                <c:pt idx="8">
                  <c:v>10.4</c:v>
                </c:pt>
                <c:pt idx="9">
                  <c:v>10.45</c:v>
                </c:pt>
                <c:pt idx="10">
                  <c:v>10.5</c:v>
                </c:pt>
                <c:pt idx="11">
                  <c:v>10.55</c:v>
                </c:pt>
                <c:pt idx="12">
                  <c:v>10.6</c:v>
                </c:pt>
                <c:pt idx="13">
                  <c:v>10.65</c:v>
                </c:pt>
                <c:pt idx="14">
                  <c:v>10.7</c:v>
                </c:pt>
                <c:pt idx="15">
                  <c:v>10.75</c:v>
                </c:pt>
                <c:pt idx="16">
                  <c:v>10.8</c:v>
                </c:pt>
                <c:pt idx="17">
                  <c:v>10.85</c:v>
                </c:pt>
                <c:pt idx="18">
                  <c:v>10.9</c:v>
                </c:pt>
                <c:pt idx="19">
                  <c:v>10.95</c:v>
                </c:pt>
                <c:pt idx="20">
                  <c:v>11</c:v>
                </c:pt>
                <c:pt idx="21">
                  <c:v>11.05</c:v>
                </c:pt>
                <c:pt idx="22">
                  <c:v>11.1</c:v>
                </c:pt>
                <c:pt idx="23">
                  <c:v>11.15</c:v>
                </c:pt>
                <c:pt idx="24">
                  <c:v>11.2</c:v>
                </c:pt>
                <c:pt idx="25">
                  <c:v>11.25</c:v>
                </c:pt>
                <c:pt idx="26">
                  <c:v>11.3</c:v>
                </c:pt>
                <c:pt idx="27">
                  <c:v>11.35</c:v>
                </c:pt>
                <c:pt idx="28">
                  <c:v>11.4</c:v>
                </c:pt>
                <c:pt idx="29">
                  <c:v>11.45</c:v>
                </c:pt>
                <c:pt idx="30">
                  <c:v>11.5</c:v>
                </c:pt>
                <c:pt idx="31">
                  <c:v>11.55</c:v>
                </c:pt>
                <c:pt idx="32">
                  <c:v>11.6</c:v>
                </c:pt>
                <c:pt idx="33">
                  <c:v>11.65</c:v>
                </c:pt>
                <c:pt idx="34">
                  <c:v>11.7</c:v>
                </c:pt>
                <c:pt idx="35">
                  <c:v>11.75</c:v>
                </c:pt>
                <c:pt idx="36">
                  <c:v>11.8</c:v>
                </c:pt>
                <c:pt idx="37">
                  <c:v>11.85</c:v>
                </c:pt>
                <c:pt idx="38">
                  <c:v>11.9</c:v>
                </c:pt>
                <c:pt idx="39">
                  <c:v>11.95</c:v>
                </c:pt>
                <c:pt idx="40">
                  <c:v>12</c:v>
                </c:pt>
                <c:pt idx="41">
                  <c:v>12.05</c:v>
                </c:pt>
                <c:pt idx="42">
                  <c:v>12.1</c:v>
                </c:pt>
                <c:pt idx="43">
                  <c:v>12.15</c:v>
                </c:pt>
                <c:pt idx="44">
                  <c:v>12.2</c:v>
                </c:pt>
                <c:pt idx="45">
                  <c:v>12.25</c:v>
                </c:pt>
                <c:pt idx="46">
                  <c:v>12.3</c:v>
                </c:pt>
                <c:pt idx="47">
                  <c:v>12.35</c:v>
                </c:pt>
                <c:pt idx="48">
                  <c:v>12.4</c:v>
                </c:pt>
                <c:pt idx="49">
                  <c:v>12.45</c:v>
                </c:pt>
                <c:pt idx="50">
                  <c:v>12.5</c:v>
                </c:pt>
                <c:pt idx="51">
                  <c:v>12.55</c:v>
                </c:pt>
                <c:pt idx="52">
                  <c:v>12.6</c:v>
                </c:pt>
                <c:pt idx="53">
                  <c:v>12.65</c:v>
                </c:pt>
                <c:pt idx="54">
                  <c:v>12.7</c:v>
                </c:pt>
                <c:pt idx="55">
                  <c:v>12.75</c:v>
                </c:pt>
                <c:pt idx="56">
                  <c:v>12.8</c:v>
                </c:pt>
                <c:pt idx="57">
                  <c:v>12.85</c:v>
                </c:pt>
                <c:pt idx="58">
                  <c:v>12.9</c:v>
                </c:pt>
                <c:pt idx="59">
                  <c:v>12.95</c:v>
                </c:pt>
                <c:pt idx="60">
                  <c:v>13</c:v>
                </c:pt>
                <c:pt idx="61">
                  <c:v>13.05</c:v>
                </c:pt>
                <c:pt idx="62">
                  <c:v>13.1</c:v>
                </c:pt>
                <c:pt idx="63">
                  <c:v>13.15</c:v>
                </c:pt>
                <c:pt idx="64">
                  <c:v>13.2</c:v>
                </c:pt>
                <c:pt idx="65">
                  <c:v>13.25</c:v>
                </c:pt>
                <c:pt idx="66">
                  <c:v>13.3</c:v>
                </c:pt>
                <c:pt idx="67">
                  <c:v>13.35</c:v>
                </c:pt>
                <c:pt idx="68">
                  <c:v>13.4</c:v>
                </c:pt>
                <c:pt idx="69">
                  <c:v>13.45</c:v>
                </c:pt>
                <c:pt idx="70">
                  <c:v>13.5</c:v>
                </c:pt>
                <c:pt idx="71">
                  <c:v>13.55</c:v>
                </c:pt>
                <c:pt idx="72">
                  <c:v>13.6</c:v>
                </c:pt>
                <c:pt idx="73">
                  <c:v>13.65</c:v>
                </c:pt>
                <c:pt idx="74">
                  <c:v>13.7</c:v>
                </c:pt>
                <c:pt idx="75">
                  <c:v>13.75</c:v>
                </c:pt>
                <c:pt idx="76">
                  <c:v>13.8</c:v>
                </c:pt>
                <c:pt idx="77">
                  <c:v>13.85</c:v>
                </c:pt>
                <c:pt idx="78">
                  <c:v>13.9</c:v>
                </c:pt>
                <c:pt idx="79">
                  <c:v>13.95</c:v>
                </c:pt>
                <c:pt idx="80">
                  <c:v>14</c:v>
                </c:pt>
                <c:pt idx="81">
                  <c:v>14.05</c:v>
                </c:pt>
                <c:pt idx="82">
                  <c:v>14.1</c:v>
                </c:pt>
                <c:pt idx="83">
                  <c:v>14.15</c:v>
                </c:pt>
                <c:pt idx="84">
                  <c:v>14.2</c:v>
                </c:pt>
                <c:pt idx="85">
                  <c:v>14.25</c:v>
                </c:pt>
                <c:pt idx="86">
                  <c:v>14.3</c:v>
                </c:pt>
                <c:pt idx="87">
                  <c:v>14.35</c:v>
                </c:pt>
                <c:pt idx="88">
                  <c:v>14.4</c:v>
                </c:pt>
                <c:pt idx="89">
                  <c:v>14.45</c:v>
                </c:pt>
                <c:pt idx="90">
                  <c:v>14.5</c:v>
                </c:pt>
                <c:pt idx="91">
                  <c:v>14.55</c:v>
                </c:pt>
                <c:pt idx="92">
                  <c:v>14.6</c:v>
                </c:pt>
                <c:pt idx="93">
                  <c:v>14.65</c:v>
                </c:pt>
                <c:pt idx="94">
                  <c:v>14.7</c:v>
                </c:pt>
                <c:pt idx="95">
                  <c:v>14.75</c:v>
                </c:pt>
                <c:pt idx="96">
                  <c:v>14.8</c:v>
                </c:pt>
                <c:pt idx="97">
                  <c:v>14.85</c:v>
                </c:pt>
                <c:pt idx="98">
                  <c:v>14.9</c:v>
                </c:pt>
                <c:pt idx="99">
                  <c:v>14.95</c:v>
                </c:pt>
                <c:pt idx="100">
                  <c:v>15</c:v>
                </c:pt>
                <c:pt idx="101">
                  <c:v>15.05</c:v>
                </c:pt>
                <c:pt idx="102">
                  <c:v>15.1</c:v>
                </c:pt>
                <c:pt idx="103">
                  <c:v>15.15</c:v>
                </c:pt>
                <c:pt idx="104">
                  <c:v>15.2</c:v>
                </c:pt>
                <c:pt idx="105">
                  <c:v>15.25</c:v>
                </c:pt>
                <c:pt idx="106">
                  <c:v>15.3</c:v>
                </c:pt>
                <c:pt idx="107">
                  <c:v>15.35</c:v>
                </c:pt>
                <c:pt idx="108">
                  <c:v>15.4</c:v>
                </c:pt>
                <c:pt idx="109">
                  <c:v>15.45</c:v>
                </c:pt>
                <c:pt idx="110">
                  <c:v>15.5</c:v>
                </c:pt>
                <c:pt idx="111">
                  <c:v>15.55</c:v>
                </c:pt>
                <c:pt idx="112">
                  <c:v>15.6</c:v>
                </c:pt>
                <c:pt idx="113">
                  <c:v>15.65</c:v>
                </c:pt>
                <c:pt idx="114">
                  <c:v>15.7</c:v>
                </c:pt>
                <c:pt idx="115">
                  <c:v>15.75</c:v>
                </c:pt>
                <c:pt idx="116">
                  <c:v>15.8</c:v>
                </c:pt>
                <c:pt idx="117">
                  <c:v>15.85</c:v>
                </c:pt>
                <c:pt idx="118">
                  <c:v>15.9</c:v>
                </c:pt>
                <c:pt idx="119">
                  <c:v>15.95</c:v>
                </c:pt>
                <c:pt idx="120">
                  <c:v>16</c:v>
                </c:pt>
                <c:pt idx="121">
                  <c:v>16.05</c:v>
                </c:pt>
                <c:pt idx="122">
                  <c:v>16.100000000000001</c:v>
                </c:pt>
                <c:pt idx="123">
                  <c:v>16.149999999999999</c:v>
                </c:pt>
                <c:pt idx="124">
                  <c:v>16.2</c:v>
                </c:pt>
                <c:pt idx="125">
                  <c:v>16.25</c:v>
                </c:pt>
                <c:pt idx="126">
                  <c:v>16.3</c:v>
                </c:pt>
                <c:pt idx="127">
                  <c:v>16.350000000000001</c:v>
                </c:pt>
                <c:pt idx="128">
                  <c:v>16.399999999999999</c:v>
                </c:pt>
                <c:pt idx="129">
                  <c:v>16.45</c:v>
                </c:pt>
                <c:pt idx="130">
                  <c:v>16.5</c:v>
                </c:pt>
                <c:pt idx="131">
                  <c:v>16.55</c:v>
                </c:pt>
                <c:pt idx="132">
                  <c:v>16.600000000000001</c:v>
                </c:pt>
                <c:pt idx="133">
                  <c:v>16.649999999999999</c:v>
                </c:pt>
                <c:pt idx="134">
                  <c:v>16.7</c:v>
                </c:pt>
                <c:pt idx="135">
                  <c:v>16.75</c:v>
                </c:pt>
                <c:pt idx="136">
                  <c:v>16.8</c:v>
                </c:pt>
                <c:pt idx="137">
                  <c:v>16.850000000000001</c:v>
                </c:pt>
                <c:pt idx="138">
                  <c:v>16.899999999999999</c:v>
                </c:pt>
                <c:pt idx="139">
                  <c:v>16.95</c:v>
                </c:pt>
                <c:pt idx="140">
                  <c:v>17</c:v>
                </c:pt>
                <c:pt idx="141">
                  <c:v>17.05</c:v>
                </c:pt>
                <c:pt idx="142">
                  <c:v>17.100000000000001</c:v>
                </c:pt>
                <c:pt idx="143">
                  <c:v>17.149999999999999</c:v>
                </c:pt>
                <c:pt idx="144">
                  <c:v>17.2</c:v>
                </c:pt>
                <c:pt idx="145">
                  <c:v>17.25</c:v>
                </c:pt>
                <c:pt idx="146">
                  <c:v>17.3</c:v>
                </c:pt>
                <c:pt idx="147">
                  <c:v>17.350000000000001</c:v>
                </c:pt>
                <c:pt idx="148">
                  <c:v>17.399999999999999</c:v>
                </c:pt>
                <c:pt idx="149">
                  <c:v>17.45</c:v>
                </c:pt>
                <c:pt idx="150">
                  <c:v>17.5</c:v>
                </c:pt>
                <c:pt idx="151">
                  <c:v>17.55</c:v>
                </c:pt>
                <c:pt idx="152">
                  <c:v>17.600000000000001</c:v>
                </c:pt>
                <c:pt idx="153">
                  <c:v>17.649999999999999</c:v>
                </c:pt>
                <c:pt idx="154">
                  <c:v>17.7</c:v>
                </c:pt>
                <c:pt idx="155">
                  <c:v>17.75</c:v>
                </c:pt>
                <c:pt idx="156">
                  <c:v>17.8</c:v>
                </c:pt>
                <c:pt idx="157">
                  <c:v>17.850000000000001</c:v>
                </c:pt>
                <c:pt idx="158">
                  <c:v>17.899999999999999</c:v>
                </c:pt>
                <c:pt idx="159">
                  <c:v>17.95</c:v>
                </c:pt>
                <c:pt idx="160">
                  <c:v>18</c:v>
                </c:pt>
                <c:pt idx="161">
                  <c:v>18.05</c:v>
                </c:pt>
                <c:pt idx="162">
                  <c:v>18.100000000000001</c:v>
                </c:pt>
                <c:pt idx="163">
                  <c:v>18.149999999999999</c:v>
                </c:pt>
                <c:pt idx="164">
                  <c:v>18.2</c:v>
                </c:pt>
                <c:pt idx="165">
                  <c:v>18.25</c:v>
                </c:pt>
                <c:pt idx="166">
                  <c:v>18.3</c:v>
                </c:pt>
                <c:pt idx="167">
                  <c:v>18.350000000000001</c:v>
                </c:pt>
                <c:pt idx="168">
                  <c:v>18.399999999999999</c:v>
                </c:pt>
                <c:pt idx="169">
                  <c:v>18.45</c:v>
                </c:pt>
                <c:pt idx="170">
                  <c:v>18.5</c:v>
                </c:pt>
                <c:pt idx="171">
                  <c:v>18.55</c:v>
                </c:pt>
                <c:pt idx="172">
                  <c:v>18.600000000000001</c:v>
                </c:pt>
                <c:pt idx="173">
                  <c:v>18.649999999999999</c:v>
                </c:pt>
                <c:pt idx="174">
                  <c:v>18.7</c:v>
                </c:pt>
                <c:pt idx="175">
                  <c:v>18.75</c:v>
                </c:pt>
                <c:pt idx="176">
                  <c:v>18.8</c:v>
                </c:pt>
                <c:pt idx="177">
                  <c:v>18.850000000000001</c:v>
                </c:pt>
                <c:pt idx="178">
                  <c:v>18.899999999999999</c:v>
                </c:pt>
                <c:pt idx="179">
                  <c:v>18.95</c:v>
                </c:pt>
                <c:pt idx="180">
                  <c:v>19</c:v>
                </c:pt>
                <c:pt idx="181">
                  <c:v>19.05</c:v>
                </c:pt>
                <c:pt idx="182">
                  <c:v>19.100000000000001</c:v>
                </c:pt>
                <c:pt idx="183">
                  <c:v>19.149999999999999</c:v>
                </c:pt>
                <c:pt idx="184">
                  <c:v>19.2</c:v>
                </c:pt>
                <c:pt idx="185">
                  <c:v>19.25</c:v>
                </c:pt>
                <c:pt idx="186">
                  <c:v>19.3</c:v>
                </c:pt>
                <c:pt idx="187">
                  <c:v>19.350000000000001</c:v>
                </c:pt>
                <c:pt idx="188">
                  <c:v>19.399999999999999</c:v>
                </c:pt>
                <c:pt idx="189">
                  <c:v>19.45</c:v>
                </c:pt>
                <c:pt idx="190">
                  <c:v>19.5</c:v>
                </c:pt>
                <c:pt idx="191">
                  <c:v>19.55</c:v>
                </c:pt>
                <c:pt idx="192">
                  <c:v>19.600000000000001</c:v>
                </c:pt>
                <c:pt idx="193">
                  <c:v>19.649999999999999</c:v>
                </c:pt>
                <c:pt idx="194">
                  <c:v>19.7</c:v>
                </c:pt>
                <c:pt idx="195">
                  <c:v>19.75</c:v>
                </c:pt>
                <c:pt idx="196">
                  <c:v>19.8</c:v>
                </c:pt>
                <c:pt idx="197">
                  <c:v>19.850000000000001</c:v>
                </c:pt>
                <c:pt idx="198">
                  <c:v>19.899999999999999</c:v>
                </c:pt>
                <c:pt idx="199">
                  <c:v>19.95</c:v>
                </c:pt>
                <c:pt idx="200">
                  <c:v>20</c:v>
                </c:pt>
                <c:pt idx="201">
                  <c:v>20.05</c:v>
                </c:pt>
                <c:pt idx="202">
                  <c:v>20.100000000000001</c:v>
                </c:pt>
                <c:pt idx="203">
                  <c:v>20.149999999999999</c:v>
                </c:pt>
                <c:pt idx="204">
                  <c:v>20.2</c:v>
                </c:pt>
                <c:pt idx="205">
                  <c:v>20.25</c:v>
                </c:pt>
                <c:pt idx="206">
                  <c:v>20.3</c:v>
                </c:pt>
                <c:pt idx="207">
                  <c:v>20.350000000000001</c:v>
                </c:pt>
                <c:pt idx="208">
                  <c:v>20.399999999999999</c:v>
                </c:pt>
                <c:pt idx="209">
                  <c:v>20.45</c:v>
                </c:pt>
                <c:pt idx="210">
                  <c:v>20.5</c:v>
                </c:pt>
                <c:pt idx="211">
                  <c:v>20.55</c:v>
                </c:pt>
                <c:pt idx="212">
                  <c:v>20.6</c:v>
                </c:pt>
                <c:pt idx="213">
                  <c:v>20.65</c:v>
                </c:pt>
                <c:pt idx="214">
                  <c:v>20.7</c:v>
                </c:pt>
                <c:pt idx="215">
                  <c:v>20.75</c:v>
                </c:pt>
                <c:pt idx="216">
                  <c:v>20.8</c:v>
                </c:pt>
                <c:pt idx="217">
                  <c:v>20.85</c:v>
                </c:pt>
                <c:pt idx="218">
                  <c:v>20.9</c:v>
                </c:pt>
                <c:pt idx="219">
                  <c:v>20.95</c:v>
                </c:pt>
                <c:pt idx="220">
                  <c:v>21</c:v>
                </c:pt>
                <c:pt idx="221">
                  <c:v>21.05</c:v>
                </c:pt>
                <c:pt idx="222">
                  <c:v>21.1</c:v>
                </c:pt>
                <c:pt idx="223">
                  <c:v>21.15</c:v>
                </c:pt>
                <c:pt idx="224">
                  <c:v>21.2</c:v>
                </c:pt>
                <c:pt idx="225">
                  <c:v>21.25</c:v>
                </c:pt>
                <c:pt idx="226">
                  <c:v>21.3</c:v>
                </c:pt>
                <c:pt idx="227">
                  <c:v>21.35</c:v>
                </c:pt>
                <c:pt idx="228">
                  <c:v>21.4</c:v>
                </c:pt>
                <c:pt idx="229">
                  <c:v>21.45</c:v>
                </c:pt>
                <c:pt idx="230">
                  <c:v>21.5</c:v>
                </c:pt>
                <c:pt idx="231">
                  <c:v>21.55</c:v>
                </c:pt>
                <c:pt idx="232">
                  <c:v>21.6</c:v>
                </c:pt>
                <c:pt idx="233">
                  <c:v>21.65</c:v>
                </c:pt>
                <c:pt idx="234">
                  <c:v>21.7</c:v>
                </c:pt>
                <c:pt idx="235">
                  <c:v>21.75</c:v>
                </c:pt>
                <c:pt idx="236">
                  <c:v>21.8</c:v>
                </c:pt>
                <c:pt idx="237">
                  <c:v>21.85</c:v>
                </c:pt>
                <c:pt idx="238">
                  <c:v>21.9</c:v>
                </c:pt>
                <c:pt idx="239">
                  <c:v>21.95</c:v>
                </c:pt>
                <c:pt idx="240">
                  <c:v>22</c:v>
                </c:pt>
                <c:pt idx="241">
                  <c:v>22.05</c:v>
                </c:pt>
                <c:pt idx="242">
                  <c:v>22.1</c:v>
                </c:pt>
                <c:pt idx="243">
                  <c:v>22.15</c:v>
                </c:pt>
                <c:pt idx="244">
                  <c:v>22.2</c:v>
                </c:pt>
                <c:pt idx="245">
                  <c:v>22.25</c:v>
                </c:pt>
                <c:pt idx="246">
                  <c:v>22.3</c:v>
                </c:pt>
                <c:pt idx="247">
                  <c:v>22.35</c:v>
                </c:pt>
                <c:pt idx="248">
                  <c:v>22.4</c:v>
                </c:pt>
                <c:pt idx="249">
                  <c:v>22.45</c:v>
                </c:pt>
                <c:pt idx="250">
                  <c:v>22.5</c:v>
                </c:pt>
                <c:pt idx="251">
                  <c:v>22.55</c:v>
                </c:pt>
                <c:pt idx="252">
                  <c:v>22.6</c:v>
                </c:pt>
                <c:pt idx="253">
                  <c:v>22.65</c:v>
                </c:pt>
                <c:pt idx="254">
                  <c:v>22.7</c:v>
                </c:pt>
                <c:pt idx="255">
                  <c:v>22.75</c:v>
                </c:pt>
                <c:pt idx="256">
                  <c:v>22.8</c:v>
                </c:pt>
                <c:pt idx="257">
                  <c:v>22.85</c:v>
                </c:pt>
                <c:pt idx="258">
                  <c:v>22.9</c:v>
                </c:pt>
                <c:pt idx="259">
                  <c:v>22.95</c:v>
                </c:pt>
                <c:pt idx="260">
                  <c:v>23</c:v>
                </c:pt>
                <c:pt idx="261">
                  <c:v>23.05</c:v>
                </c:pt>
                <c:pt idx="262">
                  <c:v>23.1</c:v>
                </c:pt>
                <c:pt idx="263">
                  <c:v>23.15</c:v>
                </c:pt>
                <c:pt idx="264">
                  <c:v>23.2</c:v>
                </c:pt>
                <c:pt idx="265">
                  <c:v>23.25</c:v>
                </c:pt>
                <c:pt idx="266">
                  <c:v>23.3</c:v>
                </c:pt>
                <c:pt idx="267">
                  <c:v>23.35</c:v>
                </c:pt>
                <c:pt idx="268">
                  <c:v>23.4</c:v>
                </c:pt>
                <c:pt idx="269">
                  <c:v>23.45</c:v>
                </c:pt>
                <c:pt idx="270">
                  <c:v>23.5</c:v>
                </c:pt>
                <c:pt idx="271">
                  <c:v>23.55</c:v>
                </c:pt>
                <c:pt idx="272">
                  <c:v>23.6</c:v>
                </c:pt>
                <c:pt idx="273">
                  <c:v>23.65</c:v>
                </c:pt>
                <c:pt idx="274">
                  <c:v>23.7</c:v>
                </c:pt>
                <c:pt idx="275">
                  <c:v>23.75</c:v>
                </c:pt>
                <c:pt idx="276">
                  <c:v>23.8</c:v>
                </c:pt>
                <c:pt idx="277">
                  <c:v>23.85</c:v>
                </c:pt>
                <c:pt idx="278">
                  <c:v>23.9</c:v>
                </c:pt>
                <c:pt idx="279">
                  <c:v>23.95</c:v>
                </c:pt>
                <c:pt idx="280">
                  <c:v>24</c:v>
                </c:pt>
                <c:pt idx="281">
                  <c:v>24.05</c:v>
                </c:pt>
                <c:pt idx="282">
                  <c:v>24.1</c:v>
                </c:pt>
                <c:pt idx="283">
                  <c:v>24.15</c:v>
                </c:pt>
                <c:pt idx="284">
                  <c:v>24.2</c:v>
                </c:pt>
                <c:pt idx="285">
                  <c:v>24.25</c:v>
                </c:pt>
                <c:pt idx="286">
                  <c:v>24.3</c:v>
                </c:pt>
                <c:pt idx="287">
                  <c:v>24.35</c:v>
                </c:pt>
                <c:pt idx="288">
                  <c:v>24.4</c:v>
                </c:pt>
                <c:pt idx="289">
                  <c:v>24.45</c:v>
                </c:pt>
                <c:pt idx="290">
                  <c:v>24.5</c:v>
                </c:pt>
                <c:pt idx="291">
                  <c:v>24.55</c:v>
                </c:pt>
                <c:pt idx="292">
                  <c:v>24.6</c:v>
                </c:pt>
                <c:pt idx="293">
                  <c:v>24.65</c:v>
                </c:pt>
                <c:pt idx="294">
                  <c:v>24.7</c:v>
                </c:pt>
                <c:pt idx="295">
                  <c:v>24.75</c:v>
                </c:pt>
                <c:pt idx="296">
                  <c:v>24.8</c:v>
                </c:pt>
                <c:pt idx="297">
                  <c:v>24.85</c:v>
                </c:pt>
                <c:pt idx="298">
                  <c:v>24.9</c:v>
                </c:pt>
                <c:pt idx="299">
                  <c:v>24.95</c:v>
                </c:pt>
                <c:pt idx="300">
                  <c:v>25</c:v>
                </c:pt>
                <c:pt idx="301">
                  <c:v>25.05</c:v>
                </c:pt>
                <c:pt idx="302">
                  <c:v>25.1</c:v>
                </c:pt>
                <c:pt idx="303">
                  <c:v>25.15</c:v>
                </c:pt>
                <c:pt idx="304">
                  <c:v>25.2</c:v>
                </c:pt>
                <c:pt idx="305">
                  <c:v>25.25</c:v>
                </c:pt>
                <c:pt idx="306">
                  <c:v>25.3</c:v>
                </c:pt>
                <c:pt idx="307">
                  <c:v>25.35</c:v>
                </c:pt>
                <c:pt idx="308">
                  <c:v>25.4</c:v>
                </c:pt>
                <c:pt idx="309">
                  <c:v>25.45</c:v>
                </c:pt>
                <c:pt idx="310">
                  <c:v>25.5</c:v>
                </c:pt>
                <c:pt idx="311">
                  <c:v>25.55</c:v>
                </c:pt>
                <c:pt idx="312">
                  <c:v>25.6</c:v>
                </c:pt>
                <c:pt idx="313">
                  <c:v>25.65</c:v>
                </c:pt>
                <c:pt idx="314">
                  <c:v>25.7</c:v>
                </c:pt>
                <c:pt idx="315">
                  <c:v>25.75</c:v>
                </c:pt>
                <c:pt idx="316">
                  <c:v>25.8</c:v>
                </c:pt>
                <c:pt idx="317">
                  <c:v>25.85</c:v>
                </c:pt>
                <c:pt idx="318">
                  <c:v>25.9</c:v>
                </c:pt>
                <c:pt idx="319">
                  <c:v>25.95</c:v>
                </c:pt>
                <c:pt idx="320">
                  <c:v>26</c:v>
                </c:pt>
                <c:pt idx="321">
                  <c:v>26.05</c:v>
                </c:pt>
                <c:pt idx="322">
                  <c:v>26.1</c:v>
                </c:pt>
                <c:pt idx="323">
                  <c:v>26.15</c:v>
                </c:pt>
                <c:pt idx="324">
                  <c:v>26.2</c:v>
                </c:pt>
                <c:pt idx="325">
                  <c:v>26.25</c:v>
                </c:pt>
                <c:pt idx="326">
                  <c:v>26.3</c:v>
                </c:pt>
                <c:pt idx="327">
                  <c:v>26.35</c:v>
                </c:pt>
                <c:pt idx="328">
                  <c:v>26.4</c:v>
                </c:pt>
                <c:pt idx="329">
                  <c:v>26.45</c:v>
                </c:pt>
                <c:pt idx="330">
                  <c:v>26.5</c:v>
                </c:pt>
                <c:pt idx="331">
                  <c:v>26.55</c:v>
                </c:pt>
                <c:pt idx="332">
                  <c:v>26.6</c:v>
                </c:pt>
                <c:pt idx="333">
                  <c:v>26.65</c:v>
                </c:pt>
                <c:pt idx="334">
                  <c:v>26.7</c:v>
                </c:pt>
                <c:pt idx="335">
                  <c:v>26.75</c:v>
                </c:pt>
                <c:pt idx="336">
                  <c:v>26.8</c:v>
                </c:pt>
                <c:pt idx="337">
                  <c:v>26.85</c:v>
                </c:pt>
                <c:pt idx="338">
                  <c:v>26.9</c:v>
                </c:pt>
                <c:pt idx="339">
                  <c:v>26.95</c:v>
                </c:pt>
                <c:pt idx="340">
                  <c:v>27</c:v>
                </c:pt>
                <c:pt idx="341">
                  <c:v>27.05</c:v>
                </c:pt>
                <c:pt idx="342">
                  <c:v>27.1</c:v>
                </c:pt>
                <c:pt idx="343">
                  <c:v>27.15</c:v>
                </c:pt>
                <c:pt idx="344">
                  <c:v>27.2</c:v>
                </c:pt>
                <c:pt idx="345">
                  <c:v>27.25</c:v>
                </c:pt>
                <c:pt idx="346">
                  <c:v>27.3</c:v>
                </c:pt>
                <c:pt idx="347">
                  <c:v>27.35</c:v>
                </c:pt>
                <c:pt idx="348">
                  <c:v>27.4</c:v>
                </c:pt>
                <c:pt idx="349">
                  <c:v>27.45</c:v>
                </c:pt>
                <c:pt idx="350">
                  <c:v>27.5</c:v>
                </c:pt>
                <c:pt idx="351">
                  <c:v>27.55</c:v>
                </c:pt>
                <c:pt idx="352">
                  <c:v>27.6</c:v>
                </c:pt>
                <c:pt idx="353">
                  <c:v>27.65</c:v>
                </c:pt>
                <c:pt idx="354">
                  <c:v>27.7</c:v>
                </c:pt>
                <c:pt idx="355">
                  <c:v>27.75</c:v>
                </c:pt>
                <c:pt idx="356">
                  <c:v>27.8</c:v>
                </c:pt>
                <c:pt idx="357">
                  <c:v>27.85</c:v>
                </c:pt>
                <c:pt idx="358">
                  <c:v>27.9</c:v>
                </c:pt>
                <c:pt idx="359">
                  <c:v>27.95</c:v>
                </c:pt>
                <c:pt idx="360">
                  <c:v>28</c:v>
                </c:pt>
                <c:pt idx="361">
                  <c:v>28.05</c:v>
                </c:pt>
                <c:pt idx="362">
                  <c:v>28.1</c:v>
                </c:pt>
                <c:pt idx="363">
                  <c:v>28.15</c:v>
                </c:pt>
                <c:pt idx="364">
                  <c:v>28.2</c:v>
                </c:pt>
                <c:pt idx="365">
                  <c:v>28.25</c:v>
                </c:pt>
                <c:pt idx="366">
                  <c:v>28.3</c:v>
                </c:pt>
                <c:pt idx="367">
                  <c:v>28.35</c:v>
                </c:pt>
                <c:pt idx="368">
                  <c:v>28.4</c:v>
                </c:pt>
                <c:pt idx="369">
                  <c:v>28.45</c:v>
                </c:pt>
                <c:pt idx="370">
                  <c:v>28.5</c:v>
                </c:pt>
                <c:pt idx="371">
                  <c:v>28.55</c:v>
                </c:pt>
                <c:pt idx="372">
                  <c:v>28.6</c:v>
                </c:pt>
                <c:pt idx="373">
                  <c:v>28.65</c:v>
                </c:pt>
                <c:pt idx="374">
                  <c:v>28.7</c:v>
                </c:pt>
                <c:pt idx="375">
                  <c:v>28.75</c:v>
                </c:pt>
                <c:pt idx="376">
                  <c:v>28.8</c:v>
                </c:pt>
                <c:pt idx="377">
                  <c:v>28.85</c:v>
                </c:pt>
                <c:pt idx="378">
                  <c:v>28.9</c:v>
                </c:pt>
                <c:pt idx="379">
                  <c:v>28.95</c:v>
                </c:pt>
                <c:pt idx="380">
                  <c:v>29</c:v>
                </c:pt>
                <c:pt idx="381">
                  <c:v>29.05</c:v>
                </c:pt>
                <c:pt idx="382">
                  <c:v>29.1</c:v>
                </c:pt>
                <c:pt idx="383">
                  <c:v>29.15</c:v>
                </c:pt>
                <c:pt idx="384">
                  <c:v>29.2</c:v>
                </c:pt>
                <c:pt idx="385">
                  <c:v>29.25</c:v>
                </c:pt>
                <c:pt idx="386">
                  <c:v>29.3</c:v>
                </c:pt>
                <c:pt idx="387">
                  <c:v>29.35</c:v>
                </c:pt>
                <c:pt idx="388">
                  <c:v>29.4</c:v>
                </c:pt>
                <c:pt idx="389">
                  <c:v>29.45</c:v>
                </c:pt>
                <c:pt idx="390">
                  <c:v>29.5</c:v>
                </c:pt>
                <c:pt idx="391">
                  <c:v>29.55</c:v>
                </c:pt>
                <c:pt idx="392">
                  <c:v>29.6</c:v>
                </c:pt>
                <c:pt idx="393">
                  <c:v>29.65</c:v>
                </c:pt>
                <c:pt idx="394">
                  <c:v>29.7</c:v>
                </c:pt>
                <c:pt idx="395">
                  <c:v>29.75</c:v>
                </c:pt>
                <c:pt idx="396">
                  <c:v>29.8</c:v>
                </c:pt>
                <c:pt idx="397">
                  <c:v>29.85</c:v>
                </c:pt>
                <c:pt idx="398">
                  <c:v>29.9</c:v>
                </c:pt>
                <c:pt idx="399">
                  <c:v>29.95</c:v>
                </c:pt>
                <c:pt idx="400">
                  <c:v>30</c:v>
                </c:pt>
                <c:pt idx="401">
                  <c:v>30.05</c:v>
                </c:pt>
                <c:pt idx="402">
                  <c:v>30.1</c:v>
                </c:pt>
                <c:pt idx="403">
                  <c:v>30.15</c:v>
                </c:pt>
                <c:pt idx="404">
                  <c:v>30.2</c:v>
                </c:pt>
                <c:pt idx="405">
                  <c:v>30.25</c:v>
                </c:pt>
                <c:pt idx="406">
                  <c:v>30.3</c:v>
                </c:pt>
                <c:pt idx="407">
                  <c:v>30.35</c:v>
                </c:pt>
                <c:pt idx="408">
                  <c:v>30.4</c:v>
                </c:pt>
                <c:pt idx="409">
                  <c:v>30.45</c:v>
                </c:pt>
                <c:pt idx="410">
                  <c:v>30.5</c:v>
                </c:pt>
                <c:pt idx="411">
                  <c:v>30.55</c:v>
                </c:pt>
                <c:pt idx="412">
                  <c:v>30.6</c:v>
                </c:pt>
                <c:pt idx="413">
                  <c:v>30.65</c:v>
                </c:pt>
                <c:pt idx="414">
                  <c:v>30.7</c:v>
                </c:pt>
                <c:pt idx="415">
                  <c:v>30.75</c:v>
                </c:pt>
                <c:pt idx="416">
                  <c:v>30.8</c:v>
                </c:pt>
                <c:pt idx="417">
                  <c:v>30.85</c:v>
                </c:pt>
                <c:pt idx="418">
                  <c:v>30.9</c:v>
                </c:pt>
                <c:pt idx="419">
                  <c:v>30.95</c:v>
                </c:pt>
                <c:pt idx="420">
                  <c:v>31</c:v>
                </c:pt>
                <c:pt idx="421">
                  <c:v>31.05</c:v>
                </c:pt>
                <c:pt idx="422">
                  <c:v>31.1</c:v>
                </c:pt>
                <c:pt idx="423">
                  <c:v>31.15</c:v>
                </c:pt>
                <c:pt idx="424">
                  <c:v>31.2</c:v>
                </c:pt>
                <c:pt idx="425">
                  <c:v>31.25</c:v>
                </c:pt>
                <c:pt idx="426">
                  <c:v>31.3</c:v>
                </c:pt>
                <c:pt idx="427">
                  <c:v>31.35</c:v>
                </c:pt>
                <c:pt idx="428">
                  <c:v>31.4</c:v>
                </c:pt>
                <c:pt idx="429">
                  <c:v>31.45</c:v>
                </c:pt>
                <c:pt idx="430">
                  <c:v>31.5</c:v>
                </c:pt>
                <c:pt idx="431">
                  <c:v>31.55</c:v>
                </c:pt>
                <c:pt idx="432">
                  <c:v>31.6</c:v>
                </c:pt>
                <c:pt idx="433">
                  <c:v>31.65</c:v>
                </c:pt>
                <c:pt idx="434">
                  <c:v>31.7</c:v>
                </c:pt>
                <c:pt idx="435">
                  <c:v>31.75</c:v>
                </c:pt>
                <c:pt idx="436">
                  <c:v>31.8</c:v>
                </c:pt>
                <c:pt idx="437">
                  <c:v>31.85</c:v>
                </c:pt>
                <c:pt idx="438">
                  <c:v>31.9</c:v>
                </c:pt>
                <c:pt idx="439">
                  <c:v>31.95</c:v>
                </c:pt>
                <c:pt idx="440">
                  <c:v>32</c:v>
                </c:pt>
                <c:pt idx="441">
                  <c:v>32.049999999999997</c:v>
                </c:pt>
                <c:pt idx="442">
                  <c:v>32.1</c:v>
                </c:pt>
                <c:pt idx="443">
                  <c:v>32.15</c:v>
                </c:pt>
                <c:pt idx="444">
                  <c:v>32.200000000000003</c:v>
                </c:pt>
                <c:pt idx="445">
                  <c:v>32.25</c:v>
                </c:pt>
                <c:pt idx="446">
                  <c:v>32.299999999999997</c:v>
                </c:pt>
                <c:pt idx="447">
                  <c:v>32.35</c:v>
                </c:pt>
                <c:pt idx="448">
                  <c:v>32.4</c:v>
                </c:pt>
                <c:pt idx="449">
                  <c:v>32.450000000000003</c:v>
                </c:pt>
                <c:pt idx="450">
                  <c:v>32.5</c:v>
                </c:pt>
                <c:pt idx="451">
                  <c:v>32.549999999999997</c:v>
                </c:pt>
                <c:pt idx="452">
                  <c:v>32.6</c:v>
                </c:pt>
                <c:pt idx="453">
                  <c:v>32.65</c:v>
                </c:pt>
                <c:pt idx="454">
                  <c:v>32.700000000000003</c:v>
                </c:pt>
                <c:pt idx="455">
                  <c:v>32.75</c:v>
                </c:pt>
                <c:pt idx="456">
                  <c:v>32.799999999999997</c:v>
                </c:pt>
                <c:pt idx="457">
                  <c:v>32.85</c:v>
                </c:pt>
                <c:pt idx="458">
                  <c:v>32.9</c:v>
                </c:pt>
                <c:pt idx="459">
                  <c:v>32.950000000000003</c:v>
                </c:pt>
                <c:pt idx="460">
                  <c:v>33</c:v>
                </c:pt>
                <c:pt idx="461">
                  <c:v>33.049999999999997</c:v>
                </c:pt>
                <c:pt idx="462">
                  <c:v>33.1</c:v>
                </c:pt>
                <c:pt idx="463">
                  <c:v>33.15</c:v>
                </c:pt>
                <c:pt idx="464">
                  <c:v>33.200000000000003</c:v>
                </c:pt>
                <c:pt idx="465">
                  <c:v>33.25</c:v>
                </c:pt>
                <c:pt idx="466">
                  <c:v>33.299999999999997</c:v>
                </c:pt>
                <c:pt idx="467">
                  <c:v>33.35</c:v>
                </c:pt>
                <c:pt idx="468">
                  <c:v>33.4</c:v>
                </c:pt>
                <c:pt idx="469">
                  <c:v>33.450000000000003</c:v>
                </c:pt>
                <c:pt idx="470">
                  <c:v>33.5</c:v>
                </c:pt>
                <c:pt idx="471">
                  <c:v>33.549999999999997</c:v>
                </c:pt>
                <c:pt idx="472">
                  <c:v>33.6</c:v>
                </c:pt>
                <c:pt idx="473">
                  <c:v>33.65</c:v>
                </c:pt>
                <c:pt idx="474">
                  <c:v>33.700000000000003</c:v>
                </c:pt>
                <c:pt idx="475">
                  <c:v>33.75</c:v>
                </c:pt>
                <c:pt idx="476">
                  <c:v>33.799999999999997</c:v>
                </c:pt>
                <c:pt idx="477">
                  <c:v>33.85</c:v>
                </c:pt>
                <c:pt idx="478">
                  <c:v>33.9</c:v>
                </c:pt>
                <c:pt idx="479">
                  <c:v>33.950000000000003</c:v>
                </c:pt>
                <c:pt idx="480">
                  <c:v>34</c:v>
                </c:pt>
                <c:pt idx="481">
                  <c:v>34.049999999999997</c:v>
                </c:pt>
                <c:pt idx="482">
                  <c:v>34.1</c:v>
                </c:pt>
                <c:pt idx="483">
                  <c:v>34.15</c:v>
                </c:pt>
                <c:pt idx="484">
                  <c:v>34.200000000000003</c:v>
                </c:pt>
                <c:pt idx="485">
                  <c:v>34.25</c:v>
                </c:pt>
                <c:pt idx="486">
                  <c:v>34.299999999999997</c:v>
                </c:pt>
                <c:pt idx="487">
                  <c:v>34.35</c:v>
                </c:pt>
                <c:pt idx="488">
                  <c:v>34.4</c:v>
                </c:pt>
                <c:pt idx="489">
                  <c:v>34.450000000000003</c:v>
                </c:pt>
                <c:pt idx="490">
                  <c:v>34.5</c:v>
                </c:pt>
                <c:pt idx="491">
                  <c:v>34.549999999999997</c:v>
                </c:pt>
                <c:pt idx="492">
                  <c:v>34.6</c:v>
                </c:pt>
                <c:pt idx="493">
                  <c:v>34.65</c:v>
                </c:pt>
                <c:pt idx="494">
                  <c:v>34.700000000000003</c:v>
                </c:pt>
                <c:pt idx="495">
                  <c:v>34.75</c:v>
                </c:pt>
                <c:pt idx="496">
                  <c:v>34.799999999999997</c:v>
                </c:pt>
                <c:pt idx="497">
                  <c:v>34.85</c:v>
                </c:pt>
                <c:pt idx="498">
                  <c:v>34.9</c:v>
                </c:pt>
                <c:pt idx="499">
                  <c:v>34.950000000000003</c:v>
                </c:pt>
                <c:pt idx="500">
                  <c:v>35</c:v>
                </c:pt>
                <c:pt idx="501">
                  <c:v>35.049999999999997</c:v>
                </c:pt>
                <c:pt idx="502">
                  <c:v>35.1</c:v>
                </c:pt>
                <c:pt idx="503">
                  <c:v>35.15</c:v>
                </c:pt>
                <c:pt idx="504">
                  <c:v>35.200000000000003</c:v>
                </c:pt>
                <c:pt idx="505">
                  <c:v>35.25</c:v>
                </c:pt>
                <c:pt idx="506">
                  <c:v>35.299999999999997</c:v>
                </c:pt>
                <c:pt idx="507">
                  <c:v>35.35</c:v>
                </c:pt>
                <c:pt idx="508">
                  <c:v>35.4</c:v>
                </c:pt>
                <c:pt idx="509">
                  <c:v>35.450000000000003</c:v>
                </c:pt>
                <c:pt idx="510">
                  <c:v>35.5</c:v>
                </c:pt>
                <c:pt idx="511">
                  <c:v>35.549999999999997</c:v>
                </c:pt>
                <c:pt idx="512">
                  <c:v>35.6</c:v>
                </c:pt>
                <c:pt idx="513">
                  <c:v>35.65</c:v>
                </c:pt>
                <c:pt idx="514">
                  <c:v>35.700000000000003</c:v>
                </c:pt>
                <c:pt idx="515">
                  <c:v>35.75</c:v>
                </c:pt>
                <c:pt idx="516">
                  <c:v>35.799999999999997</c:v>
                </c:pt>
                <c:pt idx="517">
                  <c:v>35.85</c:v>
                </c:pt>
                <c:pt idx="518">
                  <c:v>35.9</c:v>
                </c:pt>
                <c:pt idx="519">
                  <c:v>35.950000000000003</c:v>
                </c:pt>
                <c:pt idx="520">
                  <c:v>36</c:v>
                </c:pt>
                <c:pt idx="521">
                  <c:v>36.049999999999997</c:v>
                </c:pt>
                <c:pt idx="522">
                  <c:v>36.1</c:v>
                </c:pt>
                <c:pt idx="523">
                  <c:v>36.15</c:v>
                </c:pt>
                <c:pt idx="524">
                  <c:v>36.200000000000003</c:v>
                </c:pt>
                <c:pt idx="525">
                  <c:v>36.25</c:v>
                </c:pt>
                <c:pt idx="526">
                  <c:v>36.299999999999997</c:v>
                </c:pt>
                <c:pt idx="527">
                  <c:v>36.35</c:v>
                </c:pt>
                <c:pt idx="528">
                  <c:v>36.4</c:v>
                </c:pt>
                <c:pt idx="529">
                  <c:v>36.450000000000003</c:v>
                </c:pt>
                <c:pt idx="530">
                  <c:v>36.5</c:v>
                </c:pt>
                <c:pt idx="531">
                  <c:v>36.549999999999997</c:v>
                </c:pt>
                <c:pt idx="532">
                  <c:v>36.6</c:v>
                </c:pt>
                <c:pt idx="533">
                  <c:v>36.65</c:v>
                </c:pt>
                <c:pt idx="534">
                  <c:v>36.700000000000003</c:v>
                </c:pt>
                <c:pt idx="535">
                  <c:v>36.75</c:v>
                </c:pt>
                <c:pt idx="536">
                  <c:v>36.799999999999997</c:v>
                </c:pt>
                <c:pt idx="537">
                  <c:v>36.85</c:v>
                </c:pt>
                <c:pt idx="538">
                  <c:v>36.9</c:v>
                </c:pt>
                <c:pt idx="539">
                  <c:v>36.950000000000003</c:v>
                </c:pt>
                <c:pt idx="540">
                  <c:v>37</c:v>
                </c:pt>
                <c:pt idx="541">
                  <c:v>37.049999999999997</c:v>
                </c:pt>
                <c:pt idx="542">
                  <c:v>37.1</c:v>
                </c:pt>
                <c:pt idx="543">
                  <c:v>37.15</c:v>
                </c:pt>
                <c:pt idx="544">
                  <c:v>37.200000000000003</c:v>
                </c:pt>
                <c:pt idx="545">
                  <c:v>37.25</c:v>
                </c:pt>
                <c:pt idx="546">
                  <c:v>37.299999999999997</c:v>
                </c:pt>
                <c:pt idx="547">
                  <c:v>37.35</c:v>
                </c:pt>
                <c:pt idx="548">
                  <c:v>37.4</c:v>
                </c:pt>
                <c:pt idx="549">
                  <c:v>37.450000000000003</c:v>
                </c:pt>
                <c:pt idx="550">
                  <c:v>37.5</c:v>
                </c:pt>
                <c:pt idx="551">
                  <c:v>37.549999999999997</c:v>
                </c:pt>
                <c:pt idx="552">
                  <c:v>37.6</c:v>
                </c:pt>
                <c:pt idx="553">
                  <c:v>37.65</c:v>
                </c:pt>
                <c:pt idx="554">
                  <c:v>37.700000000000003</c:v>
                </c:pt>
                <c:pt idx="555">
                  <c:v>37.75</c:v>
                </c:pt>
                <c:pt idx="556">
                  <c:v>37.799999999999997</c:v>
                </c:pt>
                <c:pt idx="557">
                  <c:v>37.85</c:v>
                </c:pt>
                <c:pt idx="558">
                  <c:v>37.9</c:v>
                </c:pt>
                <c:pt idx="559">
                  <c:v>37.950000000000003</c:v>
                </c:pt>
                <c:pt idx="560">
                  <c:v>38</c:v>
                </c:pt>
                <c:pt idx="561">
                  <c:v>38.049999999999997</c:v>
                </c:pt>
                <c:pt idx="562">
                  <c:v>38.1</c:v>
                </c:pt>
                <c:pt idx="563">
                  <c:v>38.15</c:v>
                </c:pt>
                <c:pt idx="564">
                  <c:v>38.200000000000003</c:v>
                </c:pt>
                <c:pt idx="565">
                  <c:v>38.25</c:v>
                </c:pt>
                <c:pt idx="566">
                  <c:v>38.299999999999997</c:v>
                </c:pt>
                <c:pt idx="567">
                  <c:v>38.35</c:v>
                </c:pt>
                <c:pt idx="568">
                  <c:v>38.4</c:v>
                </c:pt>
                <c:pt idx="569">
                  <c:v>38.450000000000003</c:v>
                </c:pt>
                <c:pt idx="570">
                  <c:v>38.5</c:v>
                </c:pt>
                <c:pt idx="571">
                  <c:v>38.549999999999997</c:v>
                </c:pt>
                <c:pt idx="572">
                  <c:v>38.6</c:v>
                </c:pt>
                <c:pt idx="573">
                  <c:v>38.65</c:v>
                </c:pt>
                <c:pt idx="574">
                  <c:v>38.700000000000003</c:v>
                </c:pt>
                <c:pt idx="575">
                  <c:v>38.75</c:v>
                </c:pt>
                <c:pt idx="576">
                  <c:v>38.799999999999997</c:v>
                </c:pt>
                <c:pt idx="577">
                  <c:v>38.85</c:v>
                </c:pt>
                <c:pt idx="578">
                  <c:v>38.9</c:v>
                </c:pt>
                <c:pt idx="579">
                  <c:v>38.950000000000003</c:v>
                </c:pt>
                <c:pt idx="580">
                  <c:v>39</c:v>
                </c:pt>
                <c:pt idx="581">
                  <c:v>39.049999999999997</c:v>
                </c:pt>
                <c:pt idx="582">
                  <c:v>39.1</c:v>
                </c:pt>
                <c:pt idx="583">
                  <c:v>39.15</c:v>
                </c:pt>
                <c:pt idx="584">
                  <c:v>39.200000000000003</c:v>
                </c:pt>
                <c:pt idx="585">
                  <c:v>39.25</c:v>
                </c:pt>
                <c:pt idx="586">
                  <c:v>39.299999999999997</c:v>
                </c:pt>
                <c:pt idx="587">
                  <c:v>39.35</c:v>
                </c:pt>
                <c:pt idx="588">
                  <c:v>39.4</c:v>
                </c:pt>
                <c:pt idx="589">
                  <c:v>39.450000000000003</c:v>
                </c:pt>
                <c:pt idx="590">
                  <c:v>39.5</c:v>
                </c:pt>
                <c:pt idx="591">
                  <c:v>39.549999999999997</c:v>
                </c:pt>
                <c:pt idx="592">
                  <c:v>39.6</c:v>
                </c:pt>
                <c:pt idx="593">
                  <c:v>39.65</c:v>
                </c:pt>
                <c:pt idx="594">
                  <c:v>39.700000000000003</c:v>
                </c:pt>
                <c:pt idx="595">
                  <c:v>39.75</c:v>
                </c:pt>
                <c:pt idx="596">
                  <c:v>39.799999999999997</c:v>
                </c:pt>
                <c:pt idx="597">
                  <c:v>39.85</c:v>
                </c:pt>
                <c:pt idx="598">
                  <c:v>39.9</c:v>
                </c:pt>
                <c:pt idx="599">
                  <c:v>39.950000000000003</c:v>
                </c:pt>
                <c:pt idx="600">
                  <c:v>40</c:v>
                </c:pt>
                <c:pt idx="601">
                  <c:v>40.049999999999997</c:v>
                </c:pt>
                <c:pt idx="602">
                  <c:v>40.1</c:v>
                </c:pt>
                <c:pt idx="603">
                  <c:v>40.15</c:v>
                </c:pt>
                <c:pt idx="604">
                  <c:v>40.200000000000003</c:v>
                </c:pt>
                <c:pt idx="605">
                  <c:v>40.25</c:v>
                </c:pt>
                <c:pt idx="606">
                  <c:v>40.299999999999997</c:v>
                </c:pt>
                <c:pt idx="607">
                  <c:v>40.35</c:v>
                </c:pt>
                <c:pt idx="608">
                  <c:v>40.4</c:v>
                </c:pt>
                <c:pt idx="609">
                  <c:v>40.450000000000003</c:v>
                </c:pt>
                <c:pt idx="610">
                  <c:v>40.5</c:v>
                </c:pt>
                <c:pt idx="611">
                  <c:v>40.549999999999997</c:v>
                </c:pt>
                <c:pt idx="612">
                  <c:v>40.6</c:v>
                </c:pt>
                <c:pt idx="613">
                  <c:v>40.65</c:v>
                </c:pt>
                <c:pt idx="614">
                  <c:v>40.700000000000003</c:v>
                </c:pt>
                <c:pt idx="615">
                  <c:v>40.75</c:v>
                </c:pt>
                <c:pt idx="616">
                  <c:v>40.799999999999997</c:v>
                </c:pt>
                <c:pt idx="617">
                  <c:v>40.85</c:v>
                </c:pt>
                <c:pt idx="618">
                  <c:v>40.9</c:v>
                </c:pt>
                <c:pt idx="619">
                  <c:v>40.950000000000003</c:v>
                </c:pt>
                <c:pt idx="620">
                  <c:v>41</c:v>
                </c:pt>
                <c:pt idx="621">
                  <c:v>41.05</c:v>
                </c:pt>
                <c:pt idx="622">
                  <c:v>41.1</c:v>
                </c:pt>
                <c:pt idx="623">
                  <c:v>41.15</c:v>
                </c:pt>
                <c:pt idx="624">
                  <c:v>41.2</c:v>
                </c:pt>
                <c:pt idx="625">
                  <c:v>41.25</c:v>
                </c:pt>
                <c:pt idx="626">
                  <c:v>41.3</c:v>
                </c:pt>
                <c:pt idx="627">
                  <c:v>41.35</c:v>
                </c:pt>
                <c:pt idx="628">
                  <c:v>41.4</c:v>
                </c:pt>
                <c:pt idx="629">
                  <c:v>41.45</c:v>
                </c:pt>
                <c:pt idx="630">
                  <c:v>41.5</c:v>
                </c:pt>
                <c:pt idx="631">
                  <c:v>41.55</c:v>
                </c:pt>
                <c:pt idx="632">
                  <c:v>41.6</c:v>
                </c:pt>
                <c:pt idx="633">
                  <c:v>41.65</c:v>
                </c:pt>
                <c:pt idx="634">
                  <c:v>41.7</c:v>
                </c:pt>
                <c:pt idx="635">
                  <c:v>41.75</c:v>
                </c:pt>
                <c:pt idx="636">
                  <c:v>41.8</c:v>
                </c:pt>
                <c:pt idx="637">
                  <c:v>41.85</c:v>
                </c:pt>
                <c:pt idx="638">
                  <c:v>41.9</c:v>
                </c:pt>
                <c:pt idx="639">
                  <c:v>41.95</c:v>
                </c:pt>
                <c:pt idx="640">
                  <c:v>42</c:v>
                </c:pt>
                <c:pt idx="641">
                  <c:v>42.05</c:v>
                </c:pt>
                <c:pt idx="642">
                  <c:v>42.1</c:v>
                </c:pt>
                <c:pt idx="643">
                  <c:v>42.15</c:v>
                </c:pt>
                <c:pt idx="644">
                  <c:v>42.2</c:v>
                </c:pt>
                <c:pt idx="645">
                  <c:v>42.25</c:v>
                </c:pt>
                <c:pt idx="646">
                  <c:v>42.3</c:v>
                </c:pt>
                <c:pt idx="647">
                  <c:v>42.35</c:v>
                </c:pt>
                <c:pt idx="648">
                  <c:v>42.4</c:v>
                </c:pt>
                <c:pt idx="649">
                  <c:v>42.45</c:v>
                </c:pt>
                <c:pt idx="650">
                  <c:v>42.5</c:v>
                </c:pt>
                <c:pt idx="651">
                  <c:v>42.55</c:v>
                </c:pt>
                <c:pt idx="652">
                  <c:v>42.6</c:v>
                </c:pt>
                <c:pt idx="653">
                  <c:v>42.65</c:v>
                </c:pt>
                <c:pt idx="654">
                  <c:v>42.7</c:v>
                </c:pt>
                <c:pt idx="655">
                  <c:v>42.75</c:v>
                </c:pt>
                <c:pt idx="656">
                  <c:v>42.8</c:v>
                </c:pt>
                <c:pt idx="657">
                  <c:v>42.85</c:v>
                </c:pt>
                <c:pt idx="658">
                  <c:v>42.9</c:v>
                </c:pt>
                <c:pt idx="659">
                  <c:v>42.95</c:v>
                </c:pt>
                <c:pt idx="660">
                  <c:v>43</c:v>
                </c:pt>
              </c:numCache>
            </c:numRef>
          </c:xVal>
          <c:yVal>
            <c:numRef>
              <c:f>Thermistor!$E$15:$E$675</c:f>
              <c:numCache>
                <c:formatCode>General</c:formatCode>
                <c:ptCount val="661"/>
                <c:pt idx="0">
                  <c:v>25.336409686189256</c:v>
                </c:pt>
                <c:pt idx="1">
                  <c:v>25.222569101616898</c:v>
                </c:pt>
                <c:pt idx="2">
                  <c:v>25.109369369432613</c:v>
                </c:pt>
                <c:pt idx="3">
                  <c:v>24.99680370699383</c:v>
                </c:pt>
                <c:pt idx="4">
                  <c:v>24.884865436591326</c:v>
                </c:pt>
                <c:pt idx="5">
                  <c:v>24.773547983318508</c:v>
                </c:pt>
                <c:pt idx="6">
                  <c:v>24.662844872994981</c:v>
                </c:pt>
                <c:pt idx="7">
                  <c:v>24.552749730140476</c:v>
                </c:pt>
                <c:pt idx="8">
                  <c:v>24.443256276000795</c:v>
                </c:pt>
                <c:pt idx="9">
                  <c:v>24.334358326621555</c:v>
                </c:pt>
                <c:pt idx="10">
                  <c:v>24.226049790969455</c:v>
                </c:pt>
                <c:pt idx="11">
                  <c:v>24.118324669099707</c:v>
                </c:pt>
                <c:pt idx="12">
                  <c:v>24.01117705036819</c:v>
                </c:pt>
                <c:pt idx="13">
                  <c:v>23.904601111686645</c:v>
                </c:pt>
                <c:pt idx="14">
                  <c:v>23.7985911158205</c:v>
                </c:pt>
                <c:pt idx="15">
                  <c:v>23.693141409726763</c:v>
                </c:pt>
                <c:pt idx="16">
                  <c:v>23.588246422932968</c:v>
                </c:pt>
                <c:pt idx="17">
                  <c:v>23.483900665953058</c:v>
                </c:pt>
                <c:pt idx="18">
                  <c:v>23.380098728742325</c:v>
                </c:pt>
                <c:pt idx="19">
                  <c:v>23.276835279187992</c:v>
                </c:pt>
                <c:pt idx="20">
                  <c:v>23.17410506163543</c:v>
                </c:pt>
                <c:pt idx="21">
                  <c:v>23.071902895448432</c:v>
                </c:pt>
                <c:pt idx="22">
                  <c:v>22.970223673604153</c:v>
                </c:pt>
                <c:pt idx="23">
                  <c:v>22.869062361318697</c:v>
                </c:pt>
                <c:pt idx="24">
                  <c:v>22.768413994706634</c:v>
                </c:pt>
                <c:pt idx="25">
                  <c:v>22.668273679469223</c:v>
                </c:pt>
                <c:pt idx="26">
                  <c:v>22.568636589614073</c:v>
                </c:pt>
                <c:pt idx="27">
                  <c:v>22.469497966203335</c:v>
                </c:pt>
                <c:pt idx="28">
                  <c:v>22.370853116129865</c:v>
                </c:pt>
                <c:pt idx="29">
                  <c:v>22.272697410922149</c:v>
                </c:pt>
                <c:pt idx="30">
                  <c:v>22.175026285574802</c:v>
                </c:pt>
                <c:pt idx="31">
                  <c:v>22.077835237406077</c:v>
                </c:pt>
                <c:pt idx="32">
                  <c:v>21.981119824940265</c:v>
                </c:pt>
                <c:pt idx="33">
                  <c:v>21.884875666815162</c:v>
                </c:pt>
                <c:pt idx="34">
                  <c:v>21.789098440713815</c:v>
                </c:pt>
                <c:pt idx="35">
                  <c:v>21.693783882319053</c:v>
                </c:pt>
                <c:pt idx="36">
                  <c:v>21.598927784291902</c:v>
                </c:pt>
                <c:pt idx="37">
                  <c:v>21.504525995271081</c:v>
                </c:pt>
                <c:pt idx="38">
                  <c:v>21.410574418895408</c:v>
                </c:pt>
                <c:pt idx="39">
                  <c:v>21.317069012846389</c:v>
                </c:pt>
                <c:pt idx="40">
                  <c:v>21.224005787911835</c:v>
                </c:pt>
                <c:pt idx="41">
                  <c:v>21.131380807069547</c:v>
                </c:pt>
                <c:pt idx="42">
                  <c:v>21.039190184590666</c:v>
                </c:pt>
                <c:pt idx="43">
                  <c:v>20.947430085161216</c:v>
                </c:pt>
                <c:pt idx="44">
                  <c:v>20.856096723023654</c:v>
                </c:pt>
                <c:pt idx="45">
                  <c:v>20.765186361135477</c:v>
                </c:pt>
                <c:pt idx="46">
                  <c:v>20.674695310345669</c:v>
                </c:pt>
                <c:pt idx="47">
                  <c:v>20.584619928588438</c:v>
                </c:pt>
                <c:pt idx="48">
                  <c:v>20.494956620094172</c:v>
                </c:pt>
                <c:pt idx="49">
                  <c:v>20.405701834615854</c:v>
                </c:pt>
                <c:pt idx="50">
                  <c:v>20.316852066672311</c:v>
                </c:pt>
                <c:pt idx="51">
                  <c:v>20.228403854806231</c:v>
                </c:pt>
                <c:pt idx="52">
                  <c:v>20.140353780858561</c:v>
                </c:pt>
                <c:pt idx="53">
                  <c:v>20.052698469256029</c:v>
                </c:pt>
                <c:pt idx="54">
                  <c:v>19.965434586314984</c:v>
                </c:pt>
                <c:pt idx="55">
                  <c:v>19.878558839557684</c:v>
                </c:pt>
                <c:pt idx="56">
                  <c:v>19.792067977043587</c:v>
                </c:pt>
                <c:pt idx="57">
                  <c:v>19.705958786713381</c:v>
                </c:pt>
                <c:pt idx="58">
                  <c:v>19.62022809574654</c:v>
                </c:pt>
                <c:pt idx="59">
                  <c:v>19.534872769931212</c:v>
                </c:pt>
                <c:pt idx="60">
                  <c:v>19.449889713047298</c:v>
                </c:pt>
                <c:pt idx="61">
                  <c:v>19.365275866261015</c:v>
                </c:pt>
                <c:pt idx="62">
                  <c:v>19.281028207531847</c:v>
                </c:pt>
                <c:pt idx="63">
                  <c:v>19.197143751031035</c:v>
                </c:pt>
                <c:pt idx="64">
                  <c:v>19.113619546571215</c:v>
                </c:pt>
                <c:pt idx="65">
                  <c:v>19.030452679047642</c:v>
                </c:pt>
                <c:pt idx="66">
                  <c:v>18.947640267889653</c:v>
                </c:pt>
                <c:pt idx="67">
                  <c:v>18.8651794665235</c:v>
                </c:pt>
                <c:pt idx="68">
                  <c:v>18.783067461844439</c:v>
                </c:pt>
                <c:pt idx="69">
                  <c:v>18.701301473700141</c:v>
                </c:pt>
                <c:pt idx="70">
                  <c:v>18.619878754383194</c:v>
                </c:pt>
                <c:pt idx="71">
                  <c:v>18.538796588133494</c:v>
                </c:pt>
                <c:pt idx="72">
                  <c:v>18.458052290650073</c:v>
                </c:pt>
                <c:pt idx="73">
                  <c:v>18.377643208612085</c:v>
                </c:pt>
                <c:pt idx="74">
                  <c:v>18.297566719209328</c:v>
                </c:pt>
                <c:pt idx="75">
                  <c:v>18.217820229680456</c:v>
                </c:pt>
                <c:pt idx="76">
                  <c:v>18.138401176861009</c:v>
                </c:pt>
                <c:pt idx="77">
                  <c:v>18.059307026739248</c:v>
                </c:pt>
                <c:pt idx="78">
                  <c:v>17.980535274020156</c:v>
                </c:pt>
                <c:pt idx="79">
                  <c:v>17.902083441698153</c:v>
                </c:pt>
                <c:pt idx="80">
                  <c:v>17.823949080636623</c:v>
                </c:pt>
                <c:pt idx="81">
                  <c:v>17.746129769156255</c:v>
                </c:pt>
                <c:pt idx="82">
                  <c:v>17.6686231126302</c:v>
                </c:pt>
                <c:pt idx="83">
                  <c:v>17.591426743086913</c:v>
                </c:pt>
                <c:pt idx="84">
                  <c:v>17.514538318820144</c:v>
                </c:pt>
                <c:pt idx="85">
                  <c:v>17.437955524005872</c:v>
                </c:pt>
                <c:pt idx="86">
                  <c:v>17.361676068326574</c:v>
                </c:pt>
                <c:pt idx="87">
                  <c:v>17.285697686601338</c:v>
                </c:pt>
                <c:pt idx="88">
                  <c:v>17.210018138424118</c:v>
                </c:pt>
                <c:pt idx="89">
                  <c:v>17.134635207806298</c:v>
                </c:pt>
                <c:pt idx="90">
                  <c:v>17.0595467028283</c:v>
                </c:pt>
                <c:pt idx="91">
                  <c:v>16.984750455294545</c:v>
                </c:pt>
                <c:pt idx="92">
                  <c:v>16.910244320396941</c:v>
                </c:pt>
                <c:pt idx="93">
                  <c:v>16.836026176382518</c:v>
                </c:pt>
                <c:pt idx="94">
                  <c:v>16.762093924227997</c:v>
                </c:pt>
                <c:pt idx="95">
                  <c:v>16.688445487319541</c:v>
                </c:pt>
                <c:pt idx="96">
                  <c:v>16.61507881113846</c:v>
                </c:pt>
                <c:pt idx="97">
                  <c:v>16.541991862951534</c:v>
                </c:pt>
                <c:pt idx="98">
                  <c:v>16.469182631508033</c:v>
                </c:pt>
                <c:pt idx="99">
                  <c:v>16.396649126740613</c:v>
                </c:pt>
                <c:pt idx="100">
                  <c:v>16.32438937947245</c:v>
                </c:pt>
                <c:pt idx="101">
                  <c:v>16.252401441128484</c:v>
                </c:pt>
                <c:pt idx="102">
                  <c:v>16.180683383452447</c:v>
                </c:pt>
                <c:pt idx="103">
                  <c:v>16.109233298227878</c:v>
                </c:pt>
                <c:pt idx="104">
                  <c:v>16.038049297004648</c:v>
                </c:pt>
                <c:pt idx="105">
                  <c:v>15.967129510829409</c:v>
                </c:pt>
                <c:pt idx="106">
                  <c:v>15.896472089981216</c:v>
                </c:pt>
                <c:pt idx="107">
                  <c:v>15.826075203711014</c:v>
                </c:pt>
                <c:pt idx="108">
                  <c:v>15.755937039986065</c:v>
                </c:pt>
                <c:pt idx="109">
                  <c:v>15.686055805238141</c:v>
                </c:pt>
                <c:pt idx="110">
                  <c:v>15.616429724116017</c:v>
                </c:pt>
                <c:pt idx="111">
                  <c:v>15.547057039242588</c:v>
                </c:pt>
                <c:pt idx="112">
                  <c:v>15.477936010975043</c:v>
                </c:pt>
                <c:pt idx="113">
                  <c:v>15.409064917170042</c:v>
                </c:pt>
                <c:pt idx="114">
                  <c:v>15.340442052951573</c:v>
                </c:pt>
                <c:pt idx="115">
                  <c:v>15.272065730484258</c:v>
                </c:pt>
                <c:pt idx="116">
                  <c:v>15.203934278748136</c:v>
                </c:pt>
                <c:pt idx="117">
                  <c:v>15.136046043319595</c:v>
                </c:pt>
                <c:pt idx="118">
                  <c:v>15.06839938615343</c:v>
                </c:pt>
                <c:pt idx="119">
                  <c:v>15.000992685370647</c:v>
                </c:pt>
                <c:pt idx="120">
                  <c:v>14.933824335047973</c:v>
                </c:pt>
                <c:pt idx="121">
                  <c:v>14.866892745011626</c:v>
                </c:pt>
                <c:pt idx="122">
                  <c:v>14.800196340634329</c:v>
                </c:pt>
                <c:pt idx="123">
                  <c:v>14.733733562634939</c:v>
                </c:pt>
                <c:pt idx="124">
                  <c:v>14.667502866882387</c:v>
                </c:pt>
                <c:pt idx="125">
                  <c:v>14.60150272420168</c:v>
                </c:pt>
                <c:pt idx="126">
                  <c:v>14.535731620183242</c:v>
                </c:pt>
                <c:pt idx="127">
                  <c:v>14.470188054996015</c:v>
                </c:pt>
                <c:pt idx="128">
                  <c:v>14.404870543202037</c:v>
                </c:pt>
                <c:pt idx="129">
                  <c:v>14.33977761357562</c:v>
                </c:pt>
                <c:pt idx="130">
                  <c:v>14.274907808923786</c:v>
                </c:pt>
                <c:pt idx="131">
                  <c:v>14.210259685910785</c:v>
                </c:pt>
                <c:pt idx="132">
                  <c:v>14.145831814884218</c:v>
                </c:pt>
                <c:pt idx="133">
                  <c:v>14.081622779704958</c:v>
                </c:pt>
                <c:pt idx="134">
                  <c:v>14.017631177578778</c:v>
                </c:pt>
                <c:pt idx="135">
                  <c:v>13.953855618890998</c:v>
                </c:pt>
                <c:pt idx="136">
                  <c:v>13.890294727043795</c:v>
                </c:pt>
                <c:pt idx="137">
                  <c:v>13.826947138295623</c:v>
                </c:pt>
                <c:pt idx="138">
                  <c:v>13.763811501603357</c:v>
                </c:pt>
                <c:pt idx="139">
                  <c:v>13.7008864784666</c:v>
                </c:pt>
                <c:pt idx="140">
                  <c:v>13.638170742774832</c:v>
                </c:pt>
                <c:pt idx="141">
                  <c:v>13.575662980656261</c:v>
                </c:pt>
                <c:pt idx="142">
                  <c:v>13.513361890329236</c:v>
                </c:pt>
                <c:pt idx="143">
                  <c:v>13.451266181956271</c:v>
                </c:pt>
                <c:pt idx="144">
                  <c:v>13.389374577499439</c:v>
                </c:pt>
                <c:pt idx="145">
                  <c:v>13.32768581057843</c:v>
                </c:pt>
                <c:pt idx="146">
                  <c:v>13.266198626331061</c:v>
                </c:pt>
                <c:pt idx="147">
                  <c:v>13.204911781274973</c:v>
                </c:pt>
                <c:pt idx="148">
                  <c:v>13.143824043172003</c:v>
                </c:pt>
                <c:pt idx="149">
                  <c:v>13.082934190894775</c:v>
                </c:pt>
                <c:pt idx="150">
                  <c:v>13.022241014294309</c:v>
                </c:pt>
                <c:pt idx="151">
                  <c:v>12.961743314070759</c:v>
                </c:pt>
                <c:pt idx="152">
                  <c:v>12.901439901645006</c:v>
                </c:pt>
                <c:pt idx="153">
                  <c:v>12.84132959903269</c:v>
                </c:pt>
                <c:pt idx="154">
                  <c:v>12.781411238720295</c:v>
                </c:pt>
                <c:pt idx="155">
                  <c:v>12.721683663542137</c:v>
                </c:pt>
                <c:pt idx="156">
                  <c:v>12.662145726560084</c:v>
                </c:pt>
                <c:pt idx="157">
                  <c:v>12.602796290944752</c:v>
                </c:pt>
                <c:pt idx="158">
                  <c:v>12.543634229857616</c:v>
                </c:pt>
                <c:pt idx="159">
                  <c:v>12.484658426336466</c:v>
                </c:pt>
                <c:pt idx="160">
                  <c:v>12.425867773180414</c:v>
                </c:pt>
                <c:pt idx="161">
                  <c:v>12.36726117283871</c:v>
                </c:pt>
                <c:pt idx="162">
                  <c:v>12.308837537299382</c:v>
                </c:pt>
                <c:pt idx="163">
                  <c:v>12.250595787980387</c:v>
                </c:pt>
                <c:pt idx="164">
                  <c:v>12.192534855622171</c:v>
                </c:pt>
                <c:pt idx="165">
                  <c:v>12.134653680181259</c:v>
                </c:pt>
                <c:pt idx="166">
                  <c:v>12.076951210726349</c:v>
                </c:pt>
                <c:pt idx="167">
                  <c:v>12.019426405334741</c:v>
                </c:pt>
                <c:pt idx="168">
                  <c:v>11.962078230990869</c:v>
                </c:pt>
                <c:pt idx="169">
                  <c:v>11.904905663486261</c:v>
                </c:pt>
                <c:pt idx="170">
                  <c:v>11.847907687320628</c:v>
                </c:pt>
                <c:pt idx="171">
                  <c:v>11.791083295604153</c:v>
                </c:pt>
                <c:pt idx="172">
                  <c:v>11.734431489961935</c:v>
                </c:pt>
                <c:pt idx="173">
                  <c:v>11.677951280439231</c:v>
                </c:pt>
                <c:pt idx="174">
                  <c:v>11.621641685407326</c:v>
                </c:pt>
                <c:pt idx="175">
                  <c:v>11.565501731471954</c:v>
                </c:pt>
                <c:pt idx="176">
                  <c:v>11.509530453382467</c:v>
                </c:pt>
                <c:pt idx="177">
                  <c:v>11.453726893942019</c:v>
                </c:pt>
                <c:pt idx="178">
                  <c:v>11.398090103918719</c:v>
                </c:pt>
                <c:pt idx="179">
                  <c:v>11.342619141959347</c:v>
                </c:pt>
                <c:pt idx="180">
                  <c:v>11.287313074502322</c:v>
                </c:pt>
                <c:pt idx="181">
                  <c:v>11.232170975693577</c:v>
                </c:pt>
                <c:pt idx="182">
                  <c:v>11.177191927302317</c:v>
                </c:pt>
                <c:pt idx="183">
                  <c:v>11.12237501863882</c:v>
                </c:pt>
                <c:pt idx="184">
                  <c:v>11.067719346472529</c:v>
                </c:pt>
                <c:pt idx="185">
                  <c:v>11.013224014952016</c:v>
                </c:pt>
                <c:pt idx="186">
                  <c:v>10.958888135525285</c:v>
                </c:pt>
                <c:pt idx="187">
                  <c:v>10.904710826861901</c:v>
                </c:pt>
                <c:pt idx="188">
                  <c:v>10.850691214775509</c:v>
                </c:pt>
                <c:pt idx="189">
                  <c:v>10.796828432147549</c:v>
                </c:pt>
                <c:pt idx="190">
                  <c:v>10.743121618852228</c:v>
                </c:pt>
                <c:pt idx="191">
                  <c:v>10.689569921682221</c:v>
                </c:pt>
                <c:pt idx="192">
                  <c:v>10.636172494275513</c:v>
                </c:pt>
                <c:pt idx="193">
                  <c:v>10.582928497042985</c:v>
                </c:pt>
                <c:pt idx="194">
                  <c:v>10.529837097097072</c:v>
                </c:pt>
                <c:pt idx="195">
                  <c:v>10.476897468181619</c:v>
                </c:pt>
                <c:pt idx="196">
                  <c:v>10.42410879060202</c:v>
                </c:pt>
                <c:pt idx="197">
                  <c:v>10.371470251157064</c:v>
                </c:pt>
                <c:pt idx="198">
                  <c:v>10.318981043070778</c:v>
                </c:pt>
                <c:pt idx="199">
                  <c:v>10.266640365925809</c:v>
                </c:pt>
                <c:pt idx="200">
                  <c:v>10.214447425597768</c:v>
                </c:pt>
                <c:pt idx="201">
                  <c:v>10.162401434189405</c:v>
                </c:pt>
                <c:pt idx="202">
                  <c:v>10.110501609967173</c:v>
                </c:pt>
                <c:pt idx="203">
                  <c:v>10.05874717729705</c:v>
                </c:pt>
                <c:pt idx="204">
                  <c:v>10.007137366582413</c:v>
                </c:pt>
                <c:pt idx="205">
                  <c:v>9.9556714142017881</c:v>
                </c:pt>
                <c:pt idx="206">
                  <c:v>9.9043485624480354</c:v>
                </c:pt>
                <c:pt idx="207">
                  <c:v>9.8531680594678619</c:v>
                </c:pt>
                <c:pt idx="208">
                  <c:v>9.8021291592027637</c:v>
                </c:pt>
                <c:pt idx="209">
                  <c:v>9.751231121329397</c:v>
                </c:pt>
                <c:pt idx="210">
                  <c:v>9.7004732112025067</c:v>
                </c:pt>
                <c:pt idx="211">
                  <c:v>9.649854699796947</c:v>
                </c:pt>
                <c:pt idx="212">
                  <c:v>9.5993748636511782</c:v>
                </c:pt>
                <c:pt idx="213">
                  <c:v>9.5490329848115607</c:v>
                </c:pt>
                <c:pt idx="214">
                  <c:v>9.498828350777103</c:v>
                </c:pt>
                <c:pt idx="215">
                  <c:v>9.448760254444835</c:v>
                </c:pt>
                <c:pt idx="216">
                  <c:v>9.3988279940561483</c:v>
                </c:pt>
                <c:pt idx="217">
                  <c:v>9.3490308731435334</c:v>
                </c:pt>
                <c:pt idx="218">
                  <c:v>9.299368200477943</c:v>
                </c:pt>
                <c:pt idx="219">
                  <c:v>9.249839290017178</c:v>
                </c:pt>
                <c:pt idx="220">
                  <c:v>9.200443460854558</c:v>
                </c:pt>
                <c:pt idx="221">
                  <c:v>9.1511800371681034</c:v>
                </c:pt>
                <c:pt idx="222">
                  <c:v>9.1020483481709107</c:v>
                </c:pt>
                <c:pt idx="223">
                  <c:v>9.053047728061415</c:v>
                </c:pt>
                <c:pt idx="224">
                  <c:v>9.0041775159750159</c:v>
                </c:pt>
                <c:pt idx="225">
                  <c:v>8.9554370559353629</c:v>
                </c:pt>
                <c:pt idx="226">
                  <c:v>8.9068256968072888</c:v>
                </c:pt>
                <c:pt idx="227">
                  <c:v>8.858342792249573</c:v>
                </c:pt>
                <c:pt idx="228">
                  <c:v>8.8099877006681027</c:v>
                </c:pt>
                <c:pt idx="229">
                  <c:v>8.7617597851707387</c:v>
                </c:pt>
                <c:pt idx="230">
                  <c:v>8.7136584135212729</c:v>
                </c:pt>
                <c:pt idx="231">
                  <c:v>8.6656829580948056</c:v>
                </c:pt>
                <c:pt idx="232">
                  <c:v>8.6178327958338059</c:v>
                </c:pt>
                <c:pt idx="233">
                  <c:v>8.5701073082038306</c:v>
                </c:pt>
                <c:pt idx="234">
                  <c:v>8.5225058811506642</c:v>
                </c:pt>
                <c:pt idx="235">
                  <c:v>8.4750279050574591</c:v>
                </c:pt>
                <c:pt idx="236">
                  <c:v>8.4276727747025006</c:v>
                </c:pt>
                <c:pt idx="237">
                  <c:v>8.380439889217655</c:v>
                </c:pt>
                <c:pt idx="238">
                  <c:v>8.3333286520467595</c:v>
                </c:pt>
                <c:pt idx="239">
                  <c:v>8.2863384709053776</c:v>
                </c:pt>
                <c:pt idx="240">
                  <c:v>8.2394687577401555</c:v>
                </c:pt>
                <c:pt idx="241">
                  <c:v>8.192718928689203</c:v>
                </c:pt>
                <c:pt idx="242">
                  <c:v>8.1460884040427004</c:v>
                </c:pt>
                <c:pt idx="243">
                  <c:v>8.0995766082038472</c:v>
                </c:pt>
                <c:pt idx="244">
                  <c:v>8.053182969651175</c:v>
                </c:pt>
                <c:pt idx="245">
                  <c:v>8.0069069208993824</c:v>
                </c:pt>
                <c:pt idx="246">
                  <c:v>7.9607478984627278</c:v>
                </c:pt>
                <c:pt idx="247">
                  <c:v>7.9147053428176832</c:v>
                </c:pt>
                <c:pt idx="248">
                  <c:v>7.8687786983660999</c:v>
                </c:pt>
                <c:pt idx="249">
                  <c:v>7.822967413398942</c:v>
                </c:pt>
                <c:pt idx="250">
                  <c:v>7.7772709400606459</c:v>
                </c:pt>
                <c:pt idx="251">
                  <c:v>7.7316887343137637</c:v>
                </c:pt>
                <c:pt idx="252">
                  <c:v>7.6862202559033221</c:v>
                </c:pt>
                <c:pt idx="253">
                  <c:v>7.640864968323001</c:v>
                </c:pt>
                <c:pt idx="254">
                  <c:v>7.5956223387802311</c:v>
                </c:pt>
                <c:pt idx="255">
                  <c:v>7.5504918381627704</c:v>
                </c:pt>
                <c:pt idx="256">
                  <c:v>7.5054729410050527</c:v>
                </c:pt>
                <c:pt idx="257">
                  <c:v>7.460565125455048</c:v>
                </c:pt>
                <c:pt idx="258">
                  <c:v>7.4157678732416912</c:v>
                </c:pt>
                <c:pt idx="259">
                  <c:v>7.3710806696423674</c:v>
                </c:pt>
                <c:pt idx="260">
                  <c:v>7.3265030034510232</c:v>
                </c:pt>
                <c:pt idx="261">
                  <c:v>7.2820343669465615</c:v>
                </c:pt>
                <c:pt idx="262">
                  <c:v>7.2376742558614637</c:v>
                </c:pt>
                <c:pt idx="263">
                  <c:v>7.1934221693508107</c:v>
                </c:pt>
                <c:pt idx="264">
                  <c:v>7.1492776099619846</c:v>
                </c:pt>
                <c:pt idx="265">
                  <c:v>7.1052400836039169</c:v>
                </c:pt>
                <c:pt idx="266">
                  <c:v>7.061309099517814</c:v>
                </c:pt>
                <c:pt idx="267">
                  <c:v>7.0174841702468598</c:v>
                </c:pt>
                <c:pt idx="268">
                  <c:v>6.9737648116076798</c:v>
                </c:pt>
                <c:pt idx="269">
                  <c:v>6.9301505426607264</c:v>
                </c:pt>
                <c:pt idx="270">
                  <c:v>6.8866408856821408</c:v>
                </c:pt>
                <c:pt idx="271">
                  <c:v>6.8432353661351613</c:v>
                </c:pt>
                <c:pt idx="272">
                  <c:v>6.7999335126423261</c:v>
                </c:pt>
                <c:pt idx="273">
                  <c:v>6.7567348569576211</c:v>
                </c:pt>
                <c:pt idx="274">
                  <c:v>6.713638933939194</c:v>
                </c:pt>
                <c:pt idx="275">
                  <c:v>6.6706452815221269</c:v>
                </c:pt>
                <c:pt idx="276">
                  <c:v>6.6277534406917766</c:v>
                </c:pt>
                <c:pt idx="277">
                  <c:v>6.5849629554571152</c:v>
                </c:pt>
                <c:pt idx="278">
                  <c:v>6.5422733728246953</c:v>
                </c:pt>
                <c:pt idx="279">
                  <c:v>6.4996842427724459</c:v>
                </c:pt>
                <c:pt idx="280">
                  <c:v>6.4571951182242628</c:v>
                </c:pt>
                <c:pt idx="281">
                  <c:v>6.4148055550242589</c:v>
                </c:pt>
                <c:pt idx="282">
                  <c:v>6.3725151119122643</c:v>
                </c:pt>
                <c:pt idx="283">
                  <c:v>6.3303233504982472</c:v>
                </c:pt>
                <c:pt idx="284">
                  <c:v>6.2882298352382122</c:v>
                </c:pt>
                <c:pt idx="285">
                  <c:v>6.2462341334095868</c:v>
                </c:pt>
                <c:pt idx="286">
                  <c:v>6.204335815087461</c:v>
                </c:pt>
                <c:pt idx="287">
                  <c:v>6.1625344531203723</c:v>
                </c:pt>
                <c:pt idx="288">
                  <c:v>6.1208296231070562</c:v>
                </c:pt>
                <c:pt idx="289">
                  <c:v>6.0792209033730842</c:v>
                </c:pt>
                <c:pt idx="290">
                  <c:v>6.0377078749476141</c:v>
                </c:pt>
                <c:pt idx="291">
                  <c:v>5.9962901215407669</c:v>
                </c:pt>
                <c:pt idx="292">
                  <c:v>5.9549672295208893</c:v>
                </c:pt>
                <c:pt idx="293">
                  <c:v>5.9137387878922141</c:v>
                </c:pt>
                <c:pt idx="294">
                  <c:v>5.872604388272805</c:v>
                </c:pt>
                <c:pt idx="295">
                  <c:v>5.8315636248727856</c:v>
                </c:pt>
                <c:pt idx="296">
                  <c:v>5.7906160944721705</c:v>
                </c:pt>
                <c:pt idx="297">
                  <c:v>5.7497613964002312</c:v>
                </c:pt>
                <c:pt idx="298">
                  <c:v>5.7089991325133838</c:v>
                </c:pt>
                <c:pt idx="299">
                  <c:v>5.6683289071748959</c:v>
                </c:pt>
                <c:pt idx="300">
                  <c:v>5.6277503272337981</c:v>
                </c:pt>
                <c:pt idx="301">
                  <c:v>5.5872630020041356</c:v>
                </c:pt>
                <c:pt idx="302">
                  <c:v>5.5468665432451871</c:v>
                </c:pt>
                <c:pt idx="303">
                  <c:v>5.5065605651406599</c:v>
                </c:pt>
                <c:pt idx="304">
                  <c:v>5.4663446842791927</c:v>
                </c:pt>
                <c:pt idx="305">
                  <c:v>5.426218519634233</c:v>
                </c:pt>
                <c:pt idx="306">
                  <c:v>5.3861816925448807</c:v>
                </c:pt>
                <c:pt idx="307">
                  <c:v>5.3462338266965617</c:v>
                </c:pt>
                <c:pt idx="308">
                  <c:v>5.3063745481013598</c:v>
                </c:pt>
                <c:pt idx="309">
                  <c:v>5.2666034850795427</c:v>
                </c:pt>
                <c:pt idx="310">
                  <c:v>5.2269202682407467</c:v>
                </c:pt>
                <c:pt idx="311">
                  <c:v>5.1873245304652187</c:v>
                </c:pt>
                <c:pt idx="312">
                  <c:v>5.147815906885512</c:v>
                </c:pt>
                <c:pt idx="313">
                  <c:v>5.1083940348684109</c:v>
                </c:pt>
                <c:pt idx="314">
                  <c:v>5.0690585539967969</c:v>
                </c:pt>
                <c:pt idx="315">
                  <c:v>5.0298091060517436</c:v>
                </c:pt>
                <c:pt idx="316">
                  <c:v>4.9906453349950084</c:v>
                </c:pt>
                <c:pt idx="317">
                  <c:v>4.9515668869513547</c:v>
                </c:pt>
                <c:pt idx="318">
                  <c:v>4.9125734101915555</c:v>
                </c:pt>
                <c:pt idx="319">
                  <c:v>4.8736645551148854</c:v>
                </c:pt>
                <c:pt idx="320">
                  <c:v>4.8348399742324659</c:v>
                </c:pt>
                <c:pt idx="321">
                  <c:v>4.7960993221501553</c:v>
                </c:pt>
                <c:pt idx="322">
                  <c:v>4.7574422555522347</c:v>
                </c:pt>
                <c:pt idx="323">
                  <c:v>4.7188684331848094</c:v>
                </c:pt>
                <c:pt idx="324">
                  <c:v>4.6803775158392682</c:v>
                </c:pt>
                <c:pt idx="325">
                  <c:v>4.6419691663364802</c:v>
                </c:pt>
                <c:pt idx="326">
                  <c:v>4.6036430495107084</c:v>
                </c:pt>
                <c:pt idx="327">
                  <c:v>4.565398832193523</c:v>
                </c:pt>
                <c:pt idx="328">
                  <c:v>4.5272361831986814</c:v>
                </c:pt>
                <c:pt idx="329">
                  <c:v>4.4891547733058133</c:v>
                </c:pt>
                <c:pt idx="330">
                  <c:v>4.4511542752457558</c:v>
                </c:pt>
                <c:pt idx="331">
                  <c:v>4.4132343636849214</c:v>
                </c:pt>
                <c:pt idx="332">
                  <c:v>4.3753947152104047</c:v>
                </c:pt>
                <c:pt idx="333">
                  <c:v>4.3376350083149191</c:v>
                </c:pt>
                <c:pt idx="334">
                  <c:v>4.2999549233820176</c:v>
                </c:pt>
                <c:pt idx="335">
                  <c:v>4.2623541426715974</c:v>
                </c:pt>
                <c:pt idx="336">
                  <c:v>4.2248323503052347</c:v>
                </c:pt>
                <c:pt idx="337">
                  <c:v>4.1873892322519168</c:v>
                </c:pt>
                <c:pt idx="338">
                  <c:v>4.150024476313547</c:v>
                </c:pt>
                <c:pt idx="339">
                  <c:v>4.1127377721112452</c:v>
                </c:pt>
                <c:pt idx="340">
                  <c:v>4.0755288110711945</c:v>
                </c:pt>
                <c:pt idx="341">
                  <c:v>4.0383972864108273</c:v>
                </c:pt>
                <c:pt idx="342">
                  <c:v>4.0013428931249564</c:v>
                </c:pt>
                <c:pt idx="343">
                  <c:v>3.9643653279725299</c:v>
                </c:pt>
                <c:pt idx="344">
                  <c:v>3.9274642894627618</c:v>
                </c:pt>
                <c:pt idx="345">
                  <c:v>3.8906394778426261</c:v>
                </c:pt>
                <c:pt idx="346">
                  <c:v>3.8538905950824756</c:v>
                </c:pt>
                <c:pt idx="347">
                  <c:v>3.8172173448642184</c:v>
                </c:pt>
                <c:pt idx="348">
                  <c:v>3.7806194325672777</c:v>
                </c:pt>
                <c:pt idx="349">
                  <c:v>3.7440965652565978</c:v>
                </c:pt>
                <c:pt idx="350">
                  <c:v>3.7076484516696269</c:v>
                </c:pt>
                <c:pt idx="351">
                  <c:v>3.6712748022036408</c:v>
                </c:pt>
                <c:pt idx="352">
                  <c:v>3.6349753289034084</c:v>
                </c:pt>
                <c:pt idx="353">
                  <c:v>3.598749745448913</c:v>
                </c:pt>
                <c:pt idx="354">
                  <c:v>3.5625977671428473</c:v>
                </c:pt>
                <c:pt idx="355">
                  <c:v>3.5265191108987892</c:v>
                </c:pt>
                <c:pt idx="356">
                  <c:v>3.490513495229095</c:v>
                </c:pt>
                <c:pt idx="357">
                  <c:v>3.4545806402329617</c:v>
                </c:pt>
                <c:pt idx="358">
                  <c:v>3.4187202675846606</c:v>
                </c:pt>
                <c:pt idx="359">
                  <c:v>3.3829321005219413</c:v>
                </c:pt>
                <c:pt idx="360">
                  <c:v>3.347215863834208</c:v>
                </c:pt>
                <c:pt idx="361">
                  <c:v>3.3115712838514924</c:v>
                </c:pt>
                <c:pt idx="362">
                  <c:v>3.2759980884326296</c:v>
                </c:pt>
                <c:pt idx="363">
                  <c:v>3.2404960069543449</c:v>
                </c:pt>
                <c:pt idx="364">
                  <c:v>3.2050647702998845</c:v>
                </c:pt>
                <c:pt idx="365">
                  <c:v>3.1697041108480448</c:v>
                </c:pt>
                <c:pt idx="366">
                  <c:v>3.1344137624623727</c:v>
                </c:pt>
                <c:pt idx="367">
                  <c:v>3.0991934604799667</c:v>
                </c:pt>
                <c:pt idx="368">
                  <c:v>3.0640429417011887</c:v>
                </c:pt>
                <c:pt idx="369">
                  <c:v>3.0289619443783522</c:v>
                </c:pt>
                <c:pt idx="370">
                  <c:v>2.9939502082060585</c:v>
                </c:pt>
                <c:pt idx="371">
                  <c:v>2.9590074743098285</c:v>
                </c:pt>
                <c:pt idx="372">
                  <c:v>2.9241334852363821</c:v>
                </c:pt>
                <c:pt idx="373">
                  <c:v>2.8893279849429518</c:v>
                </c:pt>
                <c:pt idx="374">
                  <c:v>2.8545907187873354</c:v>
                </c:pt>
                <c:pt idx="375">
                  <c:v>2.8199214335178908</c:v>
                </c:pt>
                <c:pt idx="376">
                  <c:v>2.7853198772631345</c:v>
                </c:pt>
                <c:pt idx="377">
                  <c:v>2.7507857995221343</c:v>
                </c:pt>
                <c:pt idx="378">
                  <c:v>2.716318951154733</c:v>
                </c:pt>
                <c:pt idx="379">
                  <c:v>2.6819190843716569</c:v>
                </c:pt>
                <c:pt idx="380">
                  <c:v>2.6475859527247962</c:v>
                </c:pt>
                <c:pt idx="381">
                  <c:v>2.6133193110978823</c:v>
                </c:pt>
                <c:pt idx="382">
                  <c:v>2.5791189156967675</c:v>
                </c:pt>
                <c:pt idx="383">
                  <c:v>2.5449845240402738</c:v>
                </c:pt>
                <c:pt idx="384">
                  <c:v>2.5109158949505854</c:v>
                </c:pt>
                <c:pt idx="385">
                  <c:v>2.4769127885442117</c:v>
                </c:pt>
                <c:pt idx="386">
                  <c:v>2.4429749662228346</c:v>
                </c:pt>
                <c:pt idx="387">
                  <c:v>2.4091021906642709</c:v>
                </c:pt>
                <c:pt idx="388">
                  <c:v>2.3752942258131498</c:v>
                </c:pt>
                <c:pt idx="389">
                  <c:v>2.3415508368725</c:v>
                </c:pt>
                <c:pt idx="390">
                  <c:v>2.3078717902945982</c:v>
                </c:pt>
                <c:pt idx="391">
                  <c:v>2.2742568537721581</c:v>
                </c:pt>
                <c:pt idx="392">
                  <c:v>2.2407057962299746</c:v>
                </c:pt>
                <c:pt idx="393">
                  <c:v>2.2072183878158853</c:v>
                </c:pt>
                <c:pt idx="394">
                  <c:v>2.1737943998927562</c:v>
                </c:pt>
                <c:pt idx="395">
                  <c:v>2.1404336050293296</c:v>
                </c:pt>
                <c:pt idx="396">
                  <c:v>2.1071357769927204</c:v>
                </c:pt>
                <c:pt idx="397">
                  <c:v>2.0739006907391513</c:v>
                </c:pt>
                <c:pt idx="398">
                  <c:v>2.0407281224064491</c:v>
                </c:pt>
                <c:pt idx="399">
                  <c:v>2.0076178493056318</c:v>
                </c:pt>
                <c:pt idx="400">
                  <c:v>1.9745696499126666</c:v>
                </c:pt>
                <c:pt idx="401">
                  <c:v>1.9415833038605115</c:v>
                </c:pt>
                <c:pt idx="402">
                  <c:v>1.9086585919312142</c:v>
                </c:pt>
                <c:pt idx="403">
                  <c:v>1.8757952960482953</c:v>
                </c:pt>
                <c:pt idx="404">
                  <c:v>1.8429931992680508</c:v>
                </c:pt>
                <c:pt idx="405">
                  <c:v>1.8102520857729019</c:v>
                </c:pt>
                <c:pt idx="406">
                  <c:v>1.7775717408629248</c:v>
                </c:pt>
                <c:pt idx="407">
                  <c:v>1.7449519509482911</c:v>
                </c:pt>
                <c:pt idx="408">
                  <c:v>1.7123925035421621</c:v>
                </c:pt>
                <c:pt idx="409">
                  <c:v>1.6798931872527874</c:v>
                </c:pt>
                <c:pt idx="410">
                  <c:v>1.6474537917760586</c:v>
                </c:pt>
                <c:pt idx="411">
                  <c:v>1.6150741078884039</c:v>
                </c:pt>
                <c:pt idx="412">
                  <c:v>1.5827539274392848</c:v>
                </c:pt>
                <c:pt idx="413">
                  <c:v>1.5504930433437494</c:v>
                </c:pt>
                <c:pt idx="414">
                  <c:v>1.5182912495758956</c:v>
                </c:pt>
                <c:pt idx="415">
                  <c:v>1.486148341160856</c:v>
                </c:pt>
                <c:pt idx="416">
                  <c:v>1.4540641141684887</c:v>
                </c:pt>
                <c:pt idx="417">
                  <c:v>1.4220383657059301</c:v>
                </c:pt>
                <c:pt idx="418">
                  <c:v>1.3900708939108313</c:v>
                </c:pt>
                <c:pt idx="419">
                  <c:v>1.3581614979443088</c:v>
                </c:pt>
                <c:pt idx="420">
                  <c:v>1.3263099779841809</c:v>
                </c:pt>
                <c:pt idx="421">
                  <c:v>1.2945161352183732</c:v>
                </c:pt>
                <c:pt idx="422">
                  <c:v>1.262779771837927</c:v>
                </c:pt>
                <c:pt idx="423">
                  <c:v>1.2311006910302353</c:v>
                </c:pt>
                <c:pt idx="424">
                  <c:v>1.1994786969729603</c:v>
                </c:pt>
                <c:pt idx="425">
                  <c:v>1.1679135948266435</c:v>
                </c:pt>
                <c:pt idx="426">
                  <c:v>1.136405190729306</c:v>
                </c:pt>
                <c:pt idx="427">
                  <c:v>1.1049532917887177</c:v>
                </c:pt>
                <c:pt idx="428">
                  <c:v>1.0735577060771675</c:v>
                </c:pt>
                <c:pt idx="429">
                  <c:v>1.0422182426241875</c:v>
                </c:pt>
                <c:pt idx="430">
                  <c:v>1.0109347114109823</c:v>
                </c:pt>
                <c:pt idx="431">
                  <c:v>0.97970692336360798</c:v>
                </c:pt>
                <c:pt idx="432">
                  <c:v>0.94853469034717364</c:v>
                </c:pt>
                <c:pt idx="433">
                  <c:v>0.91741782515953219</c:v>
                </c:pt>
                <c:pt idx="434">
                  <c:v>0.88635614152519793</c:v>
                </c:pt>
                <c:pt idx="435">
                  <c:v>0.85534945408926433</c:v>
                </c:pt>
                <c:pt idx="436">
                  <c:v>0.82439757841143546</c:v>
                </c:pt>
                <c:pt idx="437">
                  <c:v>0.79350033096022798</c:v>
                </c:pt>
                <c:pt idx="438">
                  <c:v>0.76265752910683204</c:v>
                </c:pt>
                <c:pt idx="439">
                  <c:v>0.73186899111937009</c:v>
                </c:pt>
                <c:pt idx="440">
                  <c:v>0.70113453615715571</c:v>
                </c:pt>
                <c:pt idx="441">
                  <c:v>0.67045398426478187</c:v>
                </c:pt>
                <c:pt idx="442">
                  <c:v>0.6398271563665503</c:v>
                </c:pt>
                <c:pt idx="443">
                  <c:v>0.60925387426067346</c:v>
                </c:pt>
                <c:pt idx="444">
                  <c:v>0.57873396061393123</c:v>
                </c:pt>
                <c:pt idx="445">
                  <c:v>0.54826723895553187</c:v>
                </c:pt>
                <c:pt idx="446">
                  <c:v>0.51785353367228026</c:v>
                </c:pt>
                <c:pt idx="447">
                  <c:v>0.48749267000260943</c:v>
                </c:pt>
                <c:pt idx="448">
                  <c:v>0.45718447403129403</c:v>
                </c:pt>
                <c:pt idx="449">
                  <c:v>0.42692877268393659</c:v>
                </c:pt>
                <c:pt idx="450">
                  <c:v>0.39672539372179472</c:v>
                </c:pt>
                <c:pt idx="451">
                  <c:v>0.36657416573638102</c:v>
                </c:pt>
                <c:pt idx="452">
                  <c:v>0.33647491814417663</c:v>
                </c:pt>
                <c:pt idx="453">
                  <c:v>0.30642748118145846</c:v>
                </c:pt>
                <c:pt idx="454">
                  <c:v>0.27643168589872857</c:v>
                </c:pt>
                <c:pt idx="455">
                  <c:v>0.24648736415633721</c:v>
                </c:pt>
                <c:pt idx="456">
                  <c:v>0.21659434861857108</c:v>
                </c:pt>
                <c:pt idx="457">
                  <c:v>0.18675247274921958</c:v>
                </c:pt>
                <c:pt idx="458">
                  <c:v>0.15696157080589046</c:v>
                </c:pt>
                <c:pt idx="459">
                  <c:v>0.1272214778358034</c:v>
                </c:pt>
                <c:pt idx="460">
                  <c:v>9.7532029670105658E-2</c:v>
                </c:pt>
                <c:pt idx="461">
                  <c:v>6.7893062919438307E-2</c:v>
                </c:pt>
                <c:pt idx="462">
                  <c:v>3.8304414968706624E-2</c:v>
                </c:pt>
                <c:pt idx="463">
                  <c:v>8.7659239726463056E-3</c:v>
                </c:pt>
                <c:pt idx="464">
                  <c:v>-2.0722571149292435E-2</c:v>
                </c:pt>
                <c:pt idx="465">
                  <c:v>-5.0161230717662875E-2</c:v>
                </c:pt>
                <c:pt idx="466">
                  <c:v>-7.9550214297569255E-2</c:v>
                </c:pt>
                <c:pt idx="467">
                  <c:v>-0.108889680703669</c:v>
                </c:pt>
                <c:pt idx="468">
                  <c:v>-0.13817978800449282</c:v>
                </c:pt>
                <c:pt idx="469">
                  <c:v>-0.1674206935272764</c:v>
                </c:pt>
                <c:pt idx="470">
                  <c:v>-0.19661255386245102</c:v>
                </c:pt>
                <c:pt idx="471">
                  <c:v>-0.22575552486819106</c:v>
                </c:pt>
                <c:pt idx="472">
                  <c:v>-0.25484976167507511</c:v>
                </c:pt>
                <c:pt idx="473">
                  <c:v>-0.28389541869029244</c:v>
                </c:pt>
                <c:pt idx="474">
                  <c:v>-0.31289264960236096</c:v>
                </c:pt>
                <c:pt idx="475">
                  <c:v>-0.34184160738533365</c:v>
                </c:pt>
                <c:pt idx="476">
                  <c:v>-0.37074244430334602</c:v>
                </c:pt>
                <c:pt idx="477">
                  <c:v>-0.39959531191476572</c:v>
                </c:pt>
                <c:pt idx="478">
                  <c:v>-0.42840036107673996</c:v>
                </c:pt>
                <c:pt idx="479">
                  <c:v>-0.45715774194917458</c:v>
                </c:pt>
                <c:pt idx="480">
                  <c:v>-0.48586760399928153</c:v>
                </c:pt>
                <c:pt idx="481">
                  <c:v>-0.51453009600555788</c:v>
                </c:pt>
                <c:pt idx="482">
                  <c:v>-0.54314536606227648</c:v>
                </c:pt>
                <c:pt idx="483">
                  <c:v>-0.57171356158306708</c:v>
                </c:pt>
                <c:pt idx="484">
                  <c:v>-0.60023482930580485</c:v>
                </c:pt>
                <c:pt idx="485">
                  <c:v>-0.62870931529602103</c:v>
                </c:pt>
                <c:pt idx="486">
                  <c:v>-0.65713716495122299</c:v>
                </c:pt>
                <c:pt idx="487">
                  <c:v>-0.6855185230049301</c:v>
                </c:pt>
                <c:pt idx="488">
                  <c:v>-0.71385353353105074</c:v>
                </c:pt>
                <c:pt idx="489">
                  <c:v>-0.74214233994678125</c:v>
                </c:pt>
                <c:pt idx="490">
                  <c:v>-0.77038508501777869</c:v>
                </c:pt>
                <c:pt idx="491">
                  <c:v>-0.79858191086134411</c:v>
                </c:pt>
                <c:pt idx="492">
                  <c:v>-0.82673295895040155</c:v>
                </c:pt>
                <c:pt idx="493">
                  <c:v>-0.85483837011742025</c:v>
                </c:pt>
                <c:pt idx="494">
                  <c:v>-0.88289828455845054</c:v>
                </c:pt>
                <c:pt idx="495">
                  <c:v>-0.91091284183647758</c:v>
                </c:pt>
                <c:pt idx="496">
                  <c:v>-0.93888218088545727</c:v>
                </c:pt>
                <c:pt idx="497">
                  <c:v>-0.9668064400140679</c:v>
                </c:pt>
                <c:pt idx="498">
                  <c:v>-0.99468575690940497</c:v>
                </c:pt>
                <c:pt idx="499">
                  <c:v>-1.0225202686403918</c:v>
                </c:pt>
                <c:pt idx="500">
                  <c:v>-1.0503101116619291</c:v>
                </c:pt>
                <c:pt idx="501">
                  <c:v>-1.0780554218181351</c:v>
                </c:pt>
                <c:pt idx="502">
                  <c:v>-1.1057563343461538</c:v>
                </c:pt>
                <c:pt idx="503">
                  <c:v>-1.1334129838795093</c:v>
                </c:pt>
                <c:pt idx="504">
                  <c:v>-1.1610255044517999</c:v>
                </c:pt>
                <c:pt idx="505">
                  <c:v>-1.1885940295005071</c:v>
                </c:pt>
                <c:pt idx="506">
                  <c:v>-1.2161186918697808</c:v>
                </c:pt>
                <c:pt idx="507">
                  <c:v>-1.243599623814589</c:v>
                </c:pt>
                <c:pt idx="508">
                  <c:v>-1.2710369570038438</c:v>
                </c:pt>
                <c:pt idx="509">
                  <c:v>-1.2984308225240397</c:v>
                </c:pt>
                <c:pt idx="510">
                  <c:v>-1.3257813508822096</c:v>
                </c:pt>
                <c:pt idx="511">
                  <c:v>-1.3530886720098465</c:v>
                </c:pt>
                <c:pt idx="512">
                  <c:v>-1.3803529152658598</c:v>
                </c:pt>
                <c:pt idx="513">
                  <c:v>-1.4075742094400425</c:v>
                </c:pt>
                <c:pt idx="514">
                  <c:v>-1.434752682756482</c:v>
                </c:pt>
                <c:pt idx="515">
                  <c:v>-1.4618884628766864</c:v>
                </c:pt>
                <c:pt idx="516">
                  <c:v>-1.4889816769027107</c:v>
                </c:pt>
                <c:pt idx="517">
                  <c:v>-1.5160324513806813</c:v>
                </c:pt>
                <c:pt idx="518">
                  <c:v>-1.5430409123039226</c:v>
                </c:pt>
                <c:pt idx="519">
                  <c:v>-1.5700071851159692</c:v>
                </c:pt>
                <c:pt idx="520">
                  <c:v>-1.5969313947139767</c:v>
                </c:pt>
                <c:pt idx="521">
                  <c:v>-1.6238136654515074</c:v>
                </c:pt>
                <c:pt idx="522">
                  <c:v>-1.6506541211421109</c:v>
                </c:pt>
                <c:pt idx="523">
                  <c:v>-1.6774528850621095</c:v>
                </c:pt>
                <c:pt idx="524">
                  <c:v>-1.7042100799536684</c:v>
                </c:pt>
                <c:pt idx="525">
                  <c:v>-1.7309258280279209</c:v>
                </c:pt>
                <c:pt idx="526">
                  <c:v>-1.7576002509680393</c:v>
                </c:pt>
                <c:pt idx="527">
                  <c:v>-1.7842334699321327</c:v>
                </c:pt>
                <c:pt idx="528">
                  <c:v>-1.8108256055564311</c:v>
                </c:pt>
                <c:pt idx="529">
                  <c:v>-1.8373767779579566</c:v>
                </c:pt>
                <c:pt idx="530">
                  <c:v>-1.8638871067377636</c:v>
                </c:pt>
                <c:pt idx="531">
                  <c:v>-1.8903567109834398</c:v>
                </c:pt>
                <c:pt idx="532">
                  <c:v>-1.9167857092727445</c:v>
                </c:pt>
                <c:pt idx="533">
                  <c:v>-1.9431742196757114</c:v>
                </c:pt>
                <c:pt idx="534">
                  <c:v>-1.9695223597578888</c:v>
                </c:pt>
                <c:pt idx="535">
                  <c:v>-1.9958302465830684</c:v>
                </c:pt>
                <c:pt idx="536">
                  <c:v>-2.0220979967164681</c:v>
                </c:pt>
                <c:pt idx="537">
                  <c:v>-2.0483257262268353</c:v>
                </c:pt>
                <c:pt idx="538">
                  <c:v>-2.0745135506900283</c:v>
                </c:pt>
                <c:pt idx="539">
                  <c:v>-2.1006615851909487</c:v>
                </c:pt>
                <c:pt idx="540">
                  <c:v>-2.1267699443270089</c:v>
                </c:pt>
                <c:pt idx="541">
                  <c:v>-2.1528387422106334</c:v>
                </c:pt>
                <c:pt idx="542">
                  <c:v>-2.1788680924716459</c:v>
                </c:pt>
                <c:pt idx="543">
                  <c:v>-2.2048581082604528</c:v>
                </c:pt>
                <c:pt idx="544">
                  <c:v>-2.23080890225026</c:v>
                </c:pt>
                <c:pt idx="545">
                  <c:v>-2.2567205866401423</c:v>
                </c:pt>
                <c:pt idx="546">
                  <c:v>-2.282593273157147</c:v>
                </c:pt>
                <c:pt idx="547">
                  <c:v>-2.3084270730596472</c:v>
                </c:pt>
                <c:pt idx="548">
                  <c:v>-2.3342220971392749</c:v>
                </c:pt>
                <c:pt idx="549">
                  <c:v>-2.3599784557237058</c:v>
                </c:pt>
                <c:pt idx="550">
                  <c:v>-2.3856962586794452</c:v>
                </c:pt>
                <c:pt idx="551">
                  <c:v>-2.4113756154139878</c:v>
                </c:pt>
                <c:pt idx="552">
                  <c:v>-2.4370166348788302</c:v>
                </c:pt>
                <c:pt idx="553">
                  <c:v>-2.4626194255712335</c:v>
                </c:pt>
                <c:pt idx="554">
                  <c:v>-2.4881840955375765</c:v>
                </c:pt>
                <c:pt idx="555">
                  <c:v>-2.5137107523752888</c:v>
                </c:pt>
                <c:pt idx="556">
                  <c:v>-2.5391995032354089</c:v>
                </c:pt>
                <c:pt idx="557">
                  <c:v>-2.5646504548251414</c:v>
                </c:pt>
                <c:pt idx="558">
                  <c:v>-2.5900637134101316</c:v>
                </c:pt>
                <c:pt idx="559">
                  <c:v>-2.615439384817023</c:v>
                </c:pt>
                <c:pt idx="560">
                  <c:v>-2.6407775744356172</c:v>
                </c:pt>
                <c:pt idx="561">
                  <c:v>-2.6660783872216598</c:v>
                </c:pt>
                <c:pt idx="562">
                  <c:v>-2.6913419276986019</c:v>
                </c:pt>
                <c:pt idx="563">
                  <c:v>-2.716568299960727</c:v>
                </c:pt>
                <c:pt idx="564">
                  <c:v>-2.7417576076745149</c:v>
                </c:pt>
                <c:pt idx="565">
                  <c:v>-2.7669099540819388</c:v>
                </c:pt>
                <c:pt idx="566">
                  <c:v>-2.7920254420020569</c:v>
                </c:pt>
                <c:pt idx="567">
                  <c:v>-2.8171041738335703</c:v>
                </c:pt>
                <c:pt idx="568">
                  <c:v>-2.8421462515571534</c:v>
                </c:pt>
                <c:pt idx="569">
                  <c:v>-2.8671517767374439</c:v>
                </c:pt>
                <c:pt idx="570">
                  <c:v>-2.8921208505255436</c:v>
                </c:pt>
                <c:pt idx="571">
                  <c:v>-2.9170535736611214</c:v>
                </c:pt>
                <c:pt idx="572">
                  <c:v>-2.9419500464747443</c:v>
                </c:pt>
                <c:pt idx="573">
                  <c:v>-2.9668103688895826</c:v>
                </c:pt>
                <c:pt idx="574">
                  <c:v>-2.9916346404245928</c:v>
                </c:pt>
                <c:pt idx="575">
                  <c:v>-3.0164229601954275</c:v>
                </c:pt>
                <c:pt idx="576">
                  <c:v>-3.0411754269175049</c:v>
                </c:pt>
                <c:pt idx="577">
                  <c:v>-3.065892138907941</c:v>
                </c:pt>
                <c:pt idx="578">
                  <c:v>-3.0905731940873693</c:v>
                </c:pt>
                <c:pt idx="579">
                  <c:v>-3.1152186899823278</c:v>
                </c:pt>
                <c:pt idx="580">
                  <c:v>-3.1398287237273053</c:v>
                </c:pt>
                <c:pt idx="581">
                  <c:v>-3.1644033920667312</c:v>
                </c:pt>
                <c:pt idx="582">
                  <c:v>-3.1889427913571353</c:v>
                </c:pt>
                <c:pt idx="583">
                  <c:v>-3.2134470175691376</c:v>
                </c:pt>
                <c:pt idx="584">
                  <c:v>-3.2379161662895513</c:v>
                </c:pt>
                <c:pt idx="585">
                  <c:v>-3.2623503327233152</c:v>
                </c:pt>
                <c:pt idx="586">
                  <c:v>-3.2867496116956545</c:v>
                </c:pt>
                <c:pt idx="587">
                  <c:v>-3.3111140976537285</c:v>
                </c:pt>
                <c:pt idx="588">
                  <c:v>-3.335443884669246</c:v>
                </c:pt>
                <c:pt idx="589">
                  <c:v>-3.3597390664397722</c:v>
                </c:pt>
                <c:pt idx="590">
                  <c:v>-3.3839997362909457</c:v>
                </c:pt>
                <c:pt idx="591">
                  <c:v>-3.4082259871787528</c:v>
                </c:pt>
                <c:pt idx="592">
                  <c:v>-3.432417911690834</c:v>
                </c:pt>
                <c:pt idx="593">
                  <c:v>-3.4565756020488152</c:v>
                </c:pt>
                <c:pt idx="594">
                  <c:v>-3.4806991501102402</c:v>
                </c:pt>
                <c:pt idx="595">
                  <c:v>-3.5047886473703329</c:v>
                </c:pt>
                <c:pt idx="596">
                  <c:v>-3.5288441849637593</c:v>
                </c:pt>
                <c:pt idx="597">
                  <c:v>-3.5528658536668445</c:v>
                </c:pt>
                <c:pt idx="598">
                  <c:v>-3.5768537438992212</c:v>
                </c:pt>
                <c:pt idx="599">
                  <c:v>-3.6008079457253643</c:v>
                </c:pt>
                <c:pt idx="600">
                  <c:v>-3.6247285488572061</c:v>
                </c:pt>
                <c:pt idx="601">
                  <c:v>-3.6486156426552157</c:v>
                </c:pt>
                <c:pt idx="602">
                  <c:v>-3.67246931613073</c:v>
                </c:pt>
                <c:pt idx="603">
                  <c:v>-3.6962896579471476</c:v>
                </c:pt>
                <c:pt idx="604">
                  <c:v>-3.720076756422543</c:v>
                </c:pt>
                <c:pt idx="605">
                  <c:v>-3.7438306995306903</c:v>
                </c:pt>
                <c:pt idx="606">
                  <c:v>-3.7675515749032797</c:v>
                </c:pt>
                <c:pt idx="607">
                  <c:v>-3.7912394698315666</c:v>
                </c:pt>
                <c:pt idx="608">
                  <c:v>-3.8148944712679622</c:v>
                </c:pt>
                <c:pt idx="609">
                  <c:v>-3.8385166658279672</c:v>
                </c:pt>
                <c:pt idx="610">
                  <c:v>-3.862106139791706</c:v>
                </c:pt>
                <c:pt idx="611">
                  <c:v>-3.8856629791059731</c:v>
                </c:pt>
                <c:pt idx="612">
                  <c:v>-3.9091872693853134</c:v>
                </c:pt>
                <c:pt idx="613">
                  <c:v>-3.9326790959145796</c:v>
                </c:pt>
                <c:pt idx="614">
                  <c:v>-3.9561385436498995</c:v>
                </c:pt>
                <c:pt idx="615">
                  <c:v>-3.9795656972204938</c:v>
                </c:pt>
                <c:pt idx="616">
                  <c:v>-4.0029606409303824</c:v>
                </c:pt>
                <c:pt idx="617">
                  <c:v>-4.026323458760487</c:v>
                </c:pt>
                <c:pt idx="618">
                  <c:v>-4.0496542343693136</c:v>
                </c:pt>
                <c:pt idx="619">
                  <c:v>-4.0729530510955669</c:v>
                </c:pt>
                <c:pt idx="620">
                  <c:v>-4.0962199919589466</c:v>
                </c:pt>
                <c:pt idx="621">
                  <c:v>-4.1194551396623638</c:v>
                </c:pt>
                <c:pt idx="622">
                  <c:v>-4.142658576593135</c:v>
                </c:pt>
                <c:pt idx="623">
                  <c:v>-4.1658303848249147</c:v>
                </c:pt>
                <c:pt idx="624">
                  <c:v>-4.1889706461189462</c:v>
                </c:pt>
                <c:pt idx="625">
                  <c:v>-4.2120794419257663</c:v>
                </c:pt>
                <c:pt idx="626">
                  <c:v>-4.2351568533869681</c:v>
                </c:pt>
                <c:pt idx="627">
                  <c:v>-4.2582029613361101</c:v>
                </c:pt>
                <c:pt idx="628">
                  <c:v>-4.2812178463011605</c:v>
                </c:pt>
                <c:pt idx="629">
                  <c:v>-4.3042015885053502</c:v>
                </c:pt>
                <c:pt idx="630">
                  <c:v>-4.3271542678688206</c:v>
                </c:pt>
                <c:pt idx="631">
                  <c:v>-4.3500759640103297</c:v>
                </c:pt>
                <c:pt idx="632">
                  <c:v>-4.3729667562485588</c:v>
                </c:pt>
                <c:pt idx="633">
                  <c:v>-4.3958267236037045</c:v>
                </c:pt>
                <c:pt idx="634">
                  <c:v>-4.4186559447989566</c:v>
                </c:pt>
                <c:pt idx="635">
                  <c:v>-4.4414544982618622</c:v>
                </c:pt>
                <c:pt idx="636">
                  <c:v>-4.4642224621259174</c:v>
                </c:pt>
                <c:pt idx="637">
                  <c:v>-4.4869599142319885</c:v>
                </c:pt>
                <c:pt idx="638">
                  <c:v>-4.5096669321297895</c:v>
                </c:pt>
                <c:pt idx="639">
                  <c:v>-4.5323435930790765</c:v>
                </c:pt>
                <c:pt idx="640">
                  <c:v>-4.5549899740514093</c:v>
                </c:pt>
                <c:pt idx="641">
                  <c:v>-4.5776061517315725</c:v>
                </c:pt>
                <c:pt idx="642">
                  <c:v>-4.6001922025185422</c:v>
                </c:pt>
                <c:pt idx="643">
                  <c:v>-4.6227482025274753</c:v>
                </c:pt>
                <c:pt idx="644">
                  <c:v>-4.6452742275905052</c:v>
                </c:pt>
                <c:pt idx="645">
                  <c:v>-4.6677703532587884</c:v>
                </c:pt>
                <c:pt idx="646">
                  <c:v>-4.6902366548032433</c:v>
                </c:pt>
                <c:pt idx="647">
                  <c:v>-4.7126732072163691</c:v>
                </c:pt>
                <c:pt idx="648">
                  <c:v>-4.7350800852133261</c:v>
                </c:pt>
                <c:pt idx="649">
                  <c:v>-4.757457363233641</c:v>
                </c:pt>
                <c:pt idx="650">
                  <c:v>-4.7798051154420023</c:v>
                </c:pt>
                <c:pt idx="651">
                  <c:v>-4.8021234157300796</c:v>
                </c:pt>
                <c:pt idx="652">
                  <c:v>-4.8244123377176038</c:v>
                </c:pt>
                <c:pt idx="653">
                  <c:v>-4.8466719547538446</c:v>
                </c:pt>
                <c:pt idx="654">
                  <c:v>-4.8689023399188045</c:v>
                </c:pt>
                <c:pt idx="655">
                  <c:v>-4.8911035660244124</c:v>
                </c:pt>
                <c:pt idx="656">
                  <c:v>-4.9132757056162291</c:v>
                </c:pt>
                <c:pt idx="657">
                  <c:v>-4.9354188309742426</c:v>
                </c:pt>
                <c:pt idx="658">
                  <c:v>-4.9575330141144605</c:v>
                </c:pt>
                <c:pt idx="659">
                  <c:v>-4.9796183267901029</c:v>
                </c:pt>
                <c:pt idx="660">
                  <c:v>-5.001674840492683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1650784"/>
        <c:axId val="1066891472"/>
      </c:scatterChart>
      <c:valAx>
        <c:axId val="1061650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891472"/>
        <c:crosses val="autoZero"/>
        <c:crossBetween val="midCat"/>
      </c:valAx>
      <c:valAx>
        <c:axId val="1066891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16507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Thermistor!$F$14</c:f>
              <c:strCache>
                <c:ptCount val="1"/>
                <c:pt idx="0">
                  <c:v>Therm-4 Temp (C)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-0.11470778652668416"/>
                  <c:y val="-0.5271496792067658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Thermistor!$B$15:$B$675</c:f>
              <c:numCache>
                <c:formatCode>General</c:formatCode>
                <c:ptCount val="661"/>
                <c:pt idx="0">
                  <c:v>10</c:v>
                </c:pt>
                <c:pt idx="1">
                  <c:v>10.050000000000001</c:v>
                </c:pt>
                <c:pt idx="2">
                  <c:v>10.1</c:v>
                </c:pt>
                <c:pt idx="3">
                  <c:v>10.15</c:v>
                </c:pt>
                <c:pt idx="4">
                  <c:v>10.199999999999999</c:v>
                </c:pt>
                <c:pt idx="5">
                  <c:v>10.25</c:v>
                </c:pt>
                <c:pt idx="6">
                  <c:v>10.3</c:v>
                </c:pt>
                <c:pt idx="7">
                  <c:v>10.35</c:v>
                </c:pt>
                <c:pt idx="8">
                  <c:v>10.4</c:v>
                </c:pt>
                <c:pt idx="9">
                  <c:v>10.45</c:v>
                </c:pt>
                <c:pt idx="10">
                  <c:v>10.5</c:v>
                </c:pt>
                <c:pt idx="11">
                  <c:v>10.55</c:v>
                </c:pt>
                <c:pt idx="12">
                  <c:v>10.6</c:v>
                </c:pt>
                <c:pt idx="13">
                  <c:v>10.65</c:v>
                </c:pt>
                <c:pt idx="14">
                  <c:v>10.7</c:v>
                </c:pt>
                <c:pt idx="15">
                  <c:v>10.75</c:v>
                </c:pt>
                <c:pt idx="16">
                  <c:v>10.8</c:v>
                </c:pt>
                <c:pt idx="17">
                  <c:v>10.85</c:v>
                </c:pt>
                <c:pt idx="18">
                  <c:v>10.9</c:v>
                </c:pt>
                <c:pt idx="19">
                  <c:v>10.95</c:v>
                </c:pt>
                <c:pt idx="20">
                  <c:v>11</c:v>
                </c:pt>
                <c:pt idx="21">
                  <c:v>11.05</c:v>
                </c:pt>
                <c:pt idx="22">
                  <c:v>11.1</c:v>
                </c:pt>
                <c:pt idx="23">
                  <c:v>11.15</c:v>
                </c:pt>
                <c:pt idx="24">
                  <c:v>11.2</c:v>
                </c:pt>
                <c:pt idx="25">
                  <c:v>11.25</c:v>
                </c:pt>
                <c:pt idx="26">
                  <c:v>11.3</c:v>
                </c:pt>
                <c:pt idx="27">
                  <c:v>11.35</c:v>
                </c:pt>
                <c:pt idx="28">
                  <c:v>11.4</c:v>
                </c:pt>
                <c:pt idx="29">
                  <c:v>11.45</c:v>
                </c:pt>
                <c:pt idx="30">
                  <c:v>11.5</c:v>
                </c:pt>
                <c:pt idx="31">
                  <c:v>11.55</c:v>
                </c:pt>
                <c:pt idx="32">
                  <c:v>11.6</c:v>
                </c:pt>
                <c:pt idx="33">
                  <c:v>11.65</c:v>
                </c:pt>
                <c:pt idx="34">
                  <c:v>11.7</c:v>
                </c:pt>
                <c:pt idx="35">
                  <c:v>11.75</c:v>
                </c:pt>
                <c:pt idx="36">
                  <c:v>11.8</c:v>
                </c:pt>
                <c:pt idx="37">
                  <c:v>11.85</c:v>
                </c:pt>
                <c:pt idx="38">
                  <c:v>11.9</c:v>
                </c:pt>
                <c:pt idx="39">
                  <c:v>11.95</c:v>
                </c:pt>
                <c:pt idx="40">
                  <c:v>12</c:v>
                </c:pt>
                <c:pt idx="41">
                  <c:v>12.05</c:v>
                </c:pt>
                <c:pt idx="42">
                  <c:v>12.1</c:v>
                </c:pt>
                <c:pt idx="43">
                  <c:v>12.15</c:v>
                </c:pt>
                <c:pt idx="44">
                  <c:v>12.2</c:v>
                </c:pt>
                <c:pt idx="45">
                  <c:v>12.25</c:v>
                </c:pt>
                <c:pt idx="46">
                  <c:v>12.3</c:v>
                </c:pt>
                <c:pt idx="47">
                  <c:v>12.35</c:v>
                </c:pt>
                <c:pt idx="48">
                  <c:v>12.4</c:v>
                </c:pt>
                <c:pt idx="49">
                  <c:v>12.45</c:v>
                </c:pt>
                <c:pt idx="50">
                  <c:v>12.5</c:v>
                </c:pt>
                <c:pt idx="51">
                  <c:v>12.55</c:v>
                </c:pt>
                <c:pt idx="52">
                  <c:v>12.6</c:v>
                </c:pt>
                <c:pt idx="53">
                  <c:v>12.65</c:v>
                </c:pt>
                <c:pt idx="54">
                  <c:v>12.7</c:v>
                </c:pt>
                <c:pt idx="55">
                  <c:v>12.75</c:v>
                </c:pt>
                <c:pt idx="56">
                  <c:v>12.8</c:v>
                </c:pt>
                <c:pt idx="57">
                  <c:v>12.85</c:v>
                </c:pt>
                <c:pt idx="58">
                  <c:v>12.9</c:v>
                </c:pt>
                <c:pt idx="59">
                  <c:v>12.95</c:v>
                </c:pt>
                <c:pt idx="60">
                  <c:v>13</c:v>
                </c:pt>
                <c:pt idx="61">
                  <c:v>13.05</c:v>
                </c:pt>
                <c:pt idx="62">
                  <c:v>13.1</c:v>
                </c:pt>
                <c:pt idx="63">
                  <c:v>13.15</c:v>
                </c:pt>
                <c:pt idx="64">
                  <c:v>13.2</c:v>
                </c:pt>
                <c:pt idx="65">
                  <c:v>13.25</c:v>
                </c:pt>
                <c:pt idx="66">
                  <c:v>13.3</c:v>
                </c:pt>
                <c:pt idx="67">
                  <c:v>13.35</c:v>
                </c:pt>
                <c:pt idx="68">
                  <c:v>13.4</c:v>
                </c:pt>
                <c:pt idx="69">
                  <c:v>13.45</c:v>
                </c:pt>
                <c:pt idx="70">
                  <c:v>13.5</c:v>
                </c:pt>
                <c:pt idx="71">
                  <c:v>13.55</c:v>
                </c:pt>
                <c:pt idx="72">
                  <c:v>13.6</c:v>
                </c:pt>
                <c:pt idx="73">
                  <c:v>13.65</c:v>
                </c:pt>
                <c:pt idx="74">
                  <c:v>13.7</c:v>
                </c:pt>
                <c:pt idx="75">
                  <c:v>13.75</c:v>
                </c:pt>
                <c:pt idx="76">
                  <c:v>13.8</c:v>
                </c:pt>
                <c:pt idx="77">
                  <c:v>13.85</c:v>
                </c:pt>
                <c:pt idx="78">
                  <c:v>13.9</c:v>
                </c:pt>
                <c:pt idx="79">
                  <c:v>13.95</c:v>
                </c:pt>
                <c:pt idx="80">
                  <c:v>14</c:v>
                </c:pt>
                <c:pt idx="81">
                  <c:v>14.05</c:v>
                </c:pt>
                <c:pt idx="82">
                  <c:v>14.1</c:v>
                </c:pt>
                <c:pt idx="83">
                  <c:v>14.15</c:v>
                </c:pt>
                <c:pt idx="84">
                  <c:v>14.2</c:v>
                </c:pt>
                <c:pt idx="85">
                  <c:v>14.25</c:v>
                </c:pt>
                <c:pt idx="86">
                  <c:v>14.3</c:v>
                </c:pt>
                <c:pt idx="87">
                  <c:v>14.35</c:v>
                </c:pt>
                <c:pt idx="88">
                  <c:v>14.4</c:v>
                </c:pt>
                <c:pt idx="89">
                  <c:v>14.45</c:v>
                </c:pt>
                <c:pt idx="90">
                  <c:v>14.5</c:v>
                </c:pt>
                <c:pt idx="91">
                  <c:v>14.55</c:v>
                </c:pt>
                <c:pt idx="92">
                  <c:v>14.6</c:v>
                </c:pt>
                <c:pt idx="93">
                  <c:v>14.65</c:v>
                </c:pt>
                <c:pt idx="94">
                  <c:v>14.7</c:v>
                </c:pt>
                <c:pt idx="95">
                  <c:v>14.75</c:v>
                </c:pt>
                <c:pt idx="96">
                  <c:v>14.8</c:v>
                </c:pt>
                <c:pt idx="97">
                  <c:v>14.85</c:v>
                </c:pt>
                <c:pt idx="98">
                  <c:v>14.9</c:v>
                </c:pt>
                <c:pt idx="99">
                  <c:v>14.95</c:v>
                </c:pt>
                <c:pt idx="100">
                  <c:v>15</c:v>
                </c:pt>
                <c:pt idx="101">
                  <c:v>15.05</c:v>
                </c:pt>
                <c:pt idx="102">
                  <c:v>15.1</c:v>
                </c:pt>
                <c:pt idx="103">
                  <c:v>15.15</c:v>
                </c:pt>
                <c:pt idx="104">
                  <c:v>15.2</c:v>
                </c:pt>
                <c:pt idx="105">
                  <c:v>15.25</c:v>
                </c:pt>
                <c:pt idx="106">
                  <c:v>15.3</c:v>
                </c:pt>
                <c:pt idx="107">
                  <c:v>15.35</c:v>
                </c:pt>
                <c:pt idx="108">
                  <c:v>15.4</c:v>
                </c:pt>
                <c:pt idx="109">
                  <c:v>15.45</c:v>
                </c:pt>
                <c:pt idx="110">
                  <c:v>15.5</c:v>
                </c:pt>
                <c:pt idx="111">
                  <c:v>15.55</c:v>
                </c:pt>
                <c:pt idx="112">
                  <c:v>15.6</c:v>
                </c:pt>
                <c:pt idx="113">
                  <c:v>15.65</c:v>
                </c:pt>
                <c:pt idx="114">
                  <c:v>15.7</c:v>
                </c:pt>
                <c:pt idx="115">
                  <c:v>15.75</c:v>
                </c:pt>
                <c:pt idx="116">
                  <c:v>15.8</c:v>
                </c:pt>
                <c:pt idx="117">
                  <c:v>15.85</c:v>
                </c:pt>
                <c:pt idx="118">
                  <c:v>15.9</c:v>
                </c:pt>
                <c:pt idx="119">
                  <c:v>15.95</c:v>
                </c:pt>
                <c:pt idx="120">
                  <c:v>16</c:v>
                </c:pt>
                <c:pt idx="121">
                  <c:v>16.05</c:v>
                </c:pt>
                <c:pt idx="122">
                  <c:v>16.100000000000001</c:v>
                </c:pt>
                <c:pt idx="123">
                  <c:v>16.149999999999999</c:v>
                </c:pt>
                <c:pt idx="124">
                  <c:v>16.2</c:v>
                </c:pt>
                <c:pt idx="125">
                  <c:v>16.25</c:v>
                </c:pt>
                <c:pt idx="126">
                  <c:v>16.3</c:v>
                </c:pt>
                <c:pt idx="127">
                  <c:v>16.350000000000001</c:v>
                </c:pt>
                <c:pt idx="128">
                  <c:v>16.399999999999999</c:v>
                </c:pt>
                <c:pt idx="129">
                  <c:v>16.45</c:v>
                </c:pt>
                <c:pt idx="130">
                  <c:v>16.5</c:v>
                </c:pt>
                <c:pt idx="131">
                  <c:v>16.55</c:v>
                </c:pt>
                <c:pt idx="132">
                  <c:v>16.600000000000001</c:v>
                </c:pt>
                <c:pt idx="133">
                  <c:v>16.649999999999999</c:v>
                </c:pt>
                <c:pt idx="134">
                  <c:v>16.7</c:v>
                </c:pt>
                <c:pt idx="135">
                  <c:v>16.75</c:v>
                </c:pt>
                <c:pt idx="136">
                  <c:v>16.8</c:v>
                </c:pt>
                <c:pt idx="137">
                  <c:v>16.850000000000001</c:v>
                </c:pt>
                <c:pt idx="138">
                  <c:v>16.899999999999999</c:v>
                </c:pt>
                <c:pt idx="139">
                  <c:v>16.95</c:v>
                </c:pt>
                <c:pt idx="140">
                  <c:v>17</c:v>
                </c:pt>
                <c:pt idx="141">
                  <c:v>17.05</c:v>
                </c:pt>
                <c:pt idx="142">
                  <c:v>17.100000000000001</c:v>
                </c:pt>
                <c:pt idx="143">
                  <c:v>17.149999999999999</c:v>
                </c:pt>
                <c:pt idx="144">
                  <c:v>17.2</c:v>
                </c:pt>
                <c:pt idx="145">
                  <c:v>17.25</c:v>
                </c:pt>
                <c:pt idx="146">
                  <c:v>17.3</c:v>
                </c:pt>
                <c:pt idx="147">
                  <c:v>17.350000000000001</c:v>
                </c:pt>
                <c:pt idx="148">
                  <c:v>17.399999999999999</c:v>
                </c:pt>
                <c:pt idx="149">
                  <c:v>17.45</c:v>
                </c:pt>
                <c:pt idx="150">
                  <c:v>17.5</c:v>
                </c:pt>
                <c:pt idx="151">
                  <c:v>17.55</c:v>
                </c:pt>
                <c:pt idx="152">
                  <c:v>17.600000000000001</c:v>
                </c:pt>
                <c:pt idx="153">
                  <c:v>17.649999999999999</c:v>
                </c:pt>
                <c:pt idx="154">
                  <c:v>17.7</c:v>
                </c:pt>
                <c:pt idx="155">
                  <c:v>17.75</c:v>
                </c:pt>
                <c:pt idx="156">
                  <c:v>17.8</c:v>
                </c:pt>
                <c:pt idx="157">
                  <c:v>17.850000000000001</c:v>
                </c:pt>
                <c:pt idx="158">
                  <c:v>17.899999999999999</c:v>
                </c:pt>
                <c:pt idx="159">
                  <c:v>17.95</c:v>
                </c:pt>
                <c:pt idx="160">
                  <c:v>18</c:v>
                </c:pt>
                <c:pt idx="161">
                  <c:v>18.05</c:v>
                </c:pt>
                <c:pt idx="162">
                  <c:v>18.100000000000001</c:v>
                </c:pt>
                <c:pt idx="163">
                  <c:v>18.149999999999999</c:v>
                </c:pt>
                <c:pt idx="164">
                  <c:v>18.2</c:v>
                </c:pt>
                <c:pt idx="165">
                  <c:v>18.25</c:v>
                </c:pt>
                <c:pt idx="166">
                  <c:v>18.3</c:v>
                </c:pt>
                <c:pt idx="167">
                  <c:v>18.350000000000001</c:v>
                </c:pt>
                <c:pt idx="168">
                  <c:v>18.399999999999999</c:v>
                </c:pt>
                <c:pt idx="169">
                  <c:v>18.45</c:v>
                </c:pt>
                <c:pt idx="170">
                  <c:v>18.5</c:v>
                </c:pt>
                <c:pt idx="171">
                  <c:v>18.55</c:v>
                </c:pt>
                <c:pt idx="172">
                  <c:v>18.600000000000001</c:v>
                </c:pt>
                <c:pt idx="173">
                  <c:v>18.649999999999999</c:v>
                </c:pt>
                <c:pt idx="174">
                  <c:v>18.7</c:v>
                </c:pt>
                <c:pt idx="175">
                  <c:v>18.75</c:v>
                </c:pt>
                <c:pt idx="176">
                  <c:v>18.8</c:v>
                </c:pt>
                <c:pt idx="177">
                  <c:v>18.850000000000001</c:v>
                </c:pt>
                <c:pt idx="178">
                  <c:v>18.899999999999999</c:v>
                </c:pt>
                <c:pt idx="179">
                  <c:v>18.95</c:v>
                </c:pt>
                <c:pt idx="180">
                  <c:v>19</c:v>
                </c:pt>
                <c:pt idx="181">
                  <c:v>19.05</c:v>
                </c:pt>
                <c:pt idx="182">
                  <c:v>19.100000000000001</c:v>
                </c:pt>
                <c:pt idx="183">
                  <c:v>19.149999999999999</c:v>
                </c:pt>
                <c:pt idx="184">
                  <c:v>19.2</c:v>
                </c:pt>
                <c:pt idx="185">
                  <c:v>19.25</c:v>
                </c:pt>
                <c:pt idx="186">
                  <c:v>19.3</c:v>
                </c:pt>
                <c:pt idx="187">
                  <c:v>19.350000000000001</c:v>
                </c:pt>
                <c:pt idx="188">
                  <c:v>19.399999999999999</c:v>
                </c:pt>
                <c:pt idx="189">
                  <c:v>19.45</c:v>
                </c:pt>
                <c:pt idx="190">
                  <c:v>19.5</c:v>
                </c:pt>
                <c:pt idx="191">
                  <c:v>19.55</c:v>
                </c:pt>
                <c:pt idx="192">
                  <c:v>19.600000000000001</c:v>
                </c:pt>
                <c:pt idx="193">
                  <c:v>19.649999999999999</c:v>
                </c:pt>
                <c:pt idx="194">
                  <c:v>19.7</c:v>
                </c:pt>
                <c:pt idx="195">
                  <c:v>19.75</c:v>
                </c:pt>
                <c:pt idx="196">
                  <c:v>19.8</c:v>
                </c:pt>
                <c:pt idx="197">
                  <c:v>19.850000000000001</c:v>
                </c:pt>
                <c:pt idx="198">
                  <c:v>19.899999999999999</c:v>
                </c:pt>
                <c:pt idx="199">
                  <c:v>19.95</c:v>
                </c:pt>
                <c:pt idx="200">
                  <c:v>20</c:v>
                </c:pt>
                <c:pt idx="201">
                  <c:v>20.05</c:v>
                </c:pt>
                <c:pt idx="202">
                  <c:v>20.100000000000001</c:v>
                </c:pt>
                <c:pt idx="203">
                  <c:v>20.149999999999999</c:v>
                </c:pt>
                <c:pt idx="204">
                  <c:v>20.2</c:v>
                </c:pt>
                <c:pt idx="205">
                  <c:v>20.25</c:v>
                </c:pt>
                <c:pt idx="206">
                  <c:v>20.3</c:v>
                </c:pt>
                <c:pt idx="207">
                  <c:v>20.350000000000001</c:v>
                </c:pt>
                <c:pt idx="208">
                  <c:v>20.399999999999999</c:v>
                </c:pt>
                <c:pt idx="209">
                  <c:v>20.45</c:v>
                </c:pt>
                <c:pt idx="210">
                  <c:v>20.5</c:v>
                </c:pt>
                <c:pt idx="211">
                  <c:v>20.55</c:v>
                </c:pt>
                <c:pt idx="212">
                  <c:v>20.6</c:v>
                </c:pt>
                <c:pt idx="213">
                  <c:v>20.65</c:v>
                </c:pt>
                <c:pt idx="214">
                  <c:v>20.7</c:v>
                </c:pt>
                <c:pt idx="215">
                  <c:v>20.75</c:v>
                </c:pt>
                <c:pt idx="216">
                  <c:v>20.8</c:v>
                </c:pt>
                <c:pt idx="217">
                  <c:v>20.85</c:v>
                </c:pt>
                <c:pt idx="218">
                  <c:v>20.9</c:v>
                </c:pt>
                <c:pt idx="219">
                  <c:v>20.95</c:v>
                </c:pt>
                <c:pt idx="220">
                  <c:v>21</c:v>
                </c:pt>
                <c:pt idx="221">
                  <c:v>21.05</c:v>
                </c:pt>
                <c:pt idx="222">
                  <c:v>21.1</c:v>
                </c:pt>
                <c:pt idx="223">
                  <c:v>21.15</c:v>
                </c:pt>
                <c:pt idx="224">
                  <c:v>21.2</c:v>
                </c:pt>
                <c:pt idx="225">
                  <c:v>21.25</c:v>
                </c:pt>
                <c:pt idx="226">
                  <c:v>21.3</c:v>
                </c:pt>
                <c:pt idx="227">
                  <c:v>21.35</c:v>
                </c:pt>
                <c:pt idx="228">
                  <c:v>21.4</c:v>
                </c:pt>
                <c:pt idx="229">
                  <c:v>21.45</c:v>
                </c:pt>
                <c:pt idx="230">
                  <c:v>21.5</c:v>
                </c:pt>
                <c:pt idx="231">
                  <c:v>21.55</c:v>
                </c:pt>
                <c:pt idx="232">
                  <c:v>21.6</c:v>
                </c:pt>
                <c:pt idx="233">
                  <c:v>21.65</c:v>
                </c:pt>
                <c:pt idx="234">
                  <c:v>21.7</c:v>
                </c:pt>
                <c:pt idx="235">
                  <c:v>21.75</c:v>
                </c:pt>
                <c:pt idx="236">
                  <c:v>21.8</c:v>
                </c:pt>
                <c:pt idx="237">
                  <c:v>21.85</c:v>
                </c:pt>
                <c:pt idx="238">
                  <c:v>21.9</c:v>
                </c:pt>
                <c:pt idx="239">
                  <c:v>21.95</c:v>
                </c:pt>
                <c:pt idx="240">
                  <c:v>22</c:v>
                </c:pt>
                <c:pt idx="241">
                  <c:v>22.05</c:v>
                </c:pt>
                <c:pt idx="242">
                  <c:v>22.1</c:v>
                </c:pt>
                <c:pt idx="243">
                  <c:v>22.15</c:v>
                </c:pt>
                <c:pt idx="244">
                  <c:v>22.2</c:v>
                </c:pt>
                <c:pt idx="245">
                  <c:v>22.25</c:v>
                </c:pt>
                <c:pt idx="246">
                  <c:v>22.3</c:v>
                </c:pt>
                <c:pt idx="247">
                  <c:v>22.35</c:v>
                </c:pt>
                <c:pt idx="248">
                  <c:v>22.4</c:v>
                </c:pt>
                <c:pt idx="249">
                  <c:v>22.45</c:v>
                </c:pt>
                <c:pt idx="250">
                  <c:v>22.5</c:v>
                </c:pt>
                <c:pt idx="251">
                  <c:v>22.55</c:v>
                </c:pt>
                <c:pt idx="252">
                  <c:v>22.6</c:v>
                </c:pt>
                <c:pt idx="253">
                  <c:v>22.65</c:v>
                </c:pt>
                <c:pt idx="254">
                  <c:v>22.7</c:v>
                </c:pt>
                <c:pt idx="255">
                  <c:v>22.75</c:v>
                </c:pt>
                <c:pt idx="256">
                  <c:v>22.8</c:v>
                </c:pt>
                <c:pt idx="257">
                  <c:v>22.85</c:v>
                </c:pt>
                <c:pt idx="258">
                  <c:v>22.9</c:v>
                </c:pt>
                <c:pt idx="259">
                  <c:v>22.95</c:v>
                </c:pt>
                <c:pt idx="260">
                  <c:v>23</c:v>
                </c:pt>
                <c:pt idx="261">
                  <c:v>23.05</c:v>
                </c:pt>
                <c:pt idx="262">
                  <c:v>23.1</c:v>
                </c:pt>
                <c:pt idx="263">
                  <c:v>23.15</c:v>
                </c:pt>
                <c:pt idx="264">
                  <c:v>23.2</c:v>
                </c:pt>
                <c:pt idx="265">
                  <c:v>23.25</c:v>
                </c:pt>
                <c:pt idx="266">
                  <c:v>23.3</c:v>
                </c:pt>
                <c:pt idx="267">
                  <c:v>23.35</c:v>
                </c:pt>
                <c:pt idx="268">
                  <c:v>23.4</c:v>
                </c:pt>
                <c:pt idx="269">
                  <c:v>23.45</c:v>
                </c:pt>
                <c:pt idx="270">
                  <c:v>23.5</c:v>
                </c:pt>
                <c:pt idx="271">
                  <c:v>23.55</c:v>
                </c:pt>
                <c:pt idx="272">
                  <c:v>23.6</c:v>
                </c:pt>
                <c:pt idx="273">
                  <c:v>23.65</c:v>
                </c:pt>
                <c:pt idx="274">
                  <c:v>23.7</c:v>
                </c:pt>
                <c:pt idx="275">
                  <c:v>23.75</c:v>
                </c:pt>
                <c:pt idx="276">
                  <c:v>23.8</c:v>
                </c:pt>
                <c:pt idx="277">
                  <c:v>23.85</c:v>
                </c:pt>
                <c:pt idx="278">
                  <c:v>23.9</c:v>
                </c:pt>
                <c:pt idx="279">
                  <c:v>23.95</c:v>
                </c:pt>
                <c:pt idx="280">
                  <c:v>24</c:v>
                </c:pt>
                <c:pt idx="281">
                  <c:v>24.05</c:v>
                </c:pt>
                <c:pt idx="282">
                  <c:v>24.1</c:v>
                </c:pt>
                <c:pt idx="283">
                  <c:v>24.15</c:v>
                </c:pt>
                <c:pt idx="284">
                  <c:v>24.2</c:v>
                </c:pt>
                <c:pt idx="285">
                  <c:v>24.25</c:v>
                </c:pt>
                <c:pt idx="286">
                  <c:v>24.3</c:v>
                </c:pt>
                <c:pt idx="287">
                  <c:v>24.35</c:v>
                </c:pt>
                <c:pt idx="288">
                  <c:v>24.4</c:v>
                </c:pt>
                <c:pt idx="289">
                  <c:v>24.45</c:v>
                </c:pt>
                <c:pt idx="290">
                  <c:v>24.5</c:v>
                </c:pt>
                <c:pt idx="291">
                  <c:v>24.55</c:v>
                </c:pt>
                <c:pt idx="292">
                  <c:v>24.6</c:v>
                </c:pt>
                <c:pt idx="293">
                  <c:v>24.65</c:v>
                </c:pt>
                <c:pt idx="294">
                  <c:v>24.7</c:v>
                </c:pt>
                <c:pt idx="295">
                  <c:v>24.75</c:v>
                </c:pt>
                <c:pt idx="296">
                  <c:v>24.8</c:v>
                </c:pt>
                <c:pt idx="297">
                  <c:v>24.85</c:v>
                </c:pt>
                <c:pt idx="298">
                  <c:v>24.9</c:v>
                </c:pt>
                <c:pt idx="299">
                  <c:v>24.95</c:v>
                </c:pt>
                <c:pt idx="300">
                  <c:v>25</c:v>
                </c:pt>
                <c:pt idx="301">
                  <c:v>25.05</c:v>
                </c:pt>
                <c:pt idx="302">
                  <c:v>25.1</c:v>
                </c:pt>
                <c:pt idx="303">
                  <c:v>25.15</c:v>
                </c:pt>
                <c:pt idx="304">
                  <c:v>25.2</c:v>
                </c:pt>
                <c:pt idx="305">
                  <c:v>25.25</c:v>
                </c:pt>
                <c:pt idx="306">
                  <c:v>25.3</c:v>
                </c:pt>
                <c:pt idx="307">
                  <c:v>25.35</c:v>
                </c:pt>
                <c:pt idx="308">
                  <c:v>25.4</c:v>
                </c:pt>
                <c:pt idx="309">
                  <c:v>25.45</c:v>
                </c:pt>
                <c:pt idx="310">
                  <c:v>25.5</c:v>
                </c:pt>
                <c:pt idx="311">
                  <c:v>25.55</c:v>
                </c:pt>
                <c:pt idx="312">
                  <c:v>25.6</c:v>
                </c:pt>
                <c:pt idx="313">
                  <c:v>25.65</c:v>
                </c:pt>
                <c:pt idx="314">
                  <c:v>25.7</c:v>
                </c:pt>
                <c:pt idx="315">
                  <c:v>25.75</c:v>
                </c:pt>
                <c:pt idx="316">
                  <c:v>25.8</c:v>
                </c:pt>
                <c:pt idx="317">
                  <c:v>25.85</c:v>
                </c:pt>
                <c:pt idx="318">
                  <c:v>25.9</c:v>
                </c:pt>
                <c:pt idx="319">
                  <c:v>25.95</c:v>
                </c:pt>
                <c:pt idx="320">
                  <c:v>26</c:v>
                </c:pt>
                <c:pt idx="321">
                  <c:v>26.05</c:v>
                </c:pt>
                <c:pt idx="322">
                  <c:v>26.1</c:v>
                </c:pt>
                <c:pt idx="323">
                  <c:v>26.15</c:v>
                </c:pt>
                <c:pt idx="324">
                  <c:v>26.2</c:v>
                </c:pt>
                <c:pt idx="325">
                  <c:v>26.25</c:v>
                </c:pt>
                <c:pt idx="326">
                  <c:v>26.3</c:v>
                </c:pt>
                <c:pt idx="327">
                  <c:v>26.35</c:v>
                </c:pt>
                <c:pt idx="328">
                  <c:v>26.4</c:v>
                </c:pt>
                <c:pt idx="329">
                  <c:v>26.45</c:v>
                </c:pt>
                <c:pt idx="330">
                  <c:v>26.5</c:v>
                </c:pt>
                <c:pt idx="331">
                  <c:v>26.55</c:v>
                </c:pt>
                <c:pt idx="332">
                  <c:v>26.6</c:v>
                </c:pt>
                <c:pt idx="333">
                  <c:v>26.65</c:v>
                </c:pt>
                <c:pt idx="334">
                  <c:v>26.7</c:v>
                </c:pt>
                <c:pt idx="335">
                  <c:v>26.75</c:v>
                </c:pt>
                <c:pt idx="336">
                  <c:v>26.8</c:v>
                </c:pt>
                <c:pt idx="337">
                  <c:v>26.85</c:v>
                </c:pt>
                <c:pt idx="338">
                  <c:v>26.9</c:v>
                </c:pt>
                <c:pt idx="339">
                  <c:v>26.95</c:v>
                </c:pt>
                <c:pt idx="340">
                  <c:v>27</c:v>
                </c:pt>
                <c:pt idx="341">
                  <c:v>27.05</c:v>
                </c:pt>
                <c:pt idx="342">
                  <c:v>27.1</c:v>
                </c:pt>
                <c:pt idx="343">
                  <c:v>27.15</c:v>
                </c:pt>
                <c:pt idx="344">
                  <c:v>27.2</c:v>
                </c:pt>
                <c:pt idx="345">
                  <c:v>27.25</c:v>
                </c:pt>
                <c:pt idx="346">
                  <c:v>27.3</c:v>
                </c:pt>
                <c:pt idx="347">
                  <c:v>27.35</c:v>
                </c:pt>
                <c:pt idx="348">
                  <c:v>27.4</c:v>
                </c:pt>
                <c:pt idx="349">
                  <c:v>27.45</c:v>
                </c:pt>
                <c:pt idx="350">
                  <c:v>27.5</c:v>
                </c:pt>
                <c:pt idx="351">
                  <c:v>27.55</c:v>
                </c:pt>
                <c:pt idx="352">
                  <c:v>27.6</c:v>
                </c:pt>
                <c:pt idx="353">
                  <c:v>27.65</c:v>
                </c:pt>
                <c:pt idx="354">
                  <c:v>27.7</c:v>
                </c:pt>
                <c:pt idx="355">
                  <c:v>27.75</c:v>
                </c:pt>
                <c:pt idx="356">
                  <c:v>27.8</c:v>
                </c:pt>
                <c:pt idx="357">
                  <c:v>27.85</c:v>
                </c:pt>
                <c:pt idx="358">
                  <c:v>27.9</c:v>
                </c:pt>
                <c:pt idx="359">
                  <c:v>27.95</c:v>
                </c:pt>
                <c:pt idx="360">
                  <c:v>28</c:v>
                </c:pt>
                <c:pt idx="361">
                  <c:v>28.05</c:v>
                </c:pt>
                <c:pt idx="362">
                  <c:v>28.1</c:v>
                </c:pt>
                <c:pt idx="363">
                  <c:v>28.15</c:v>
                </c:pt>
                <c:pt idx="364">
                  <c:v>28.2</c:v>
                </c:pt>
                <c:pt idx="365">
                  <c:v>28.25</c:v>
                </c:pt>
                <c:pt idx="366">
                  <c:v>28.3</c:v>
                </c:pt>
                <c:pt idx="367">
                  <c:v>28.35</c:v>
                </c:pt>
                <c:pt idx="368">
                  <c:v>28.4</c:v>
                </c:pt>
                <c:pt idx="369">
                  <c:v>28.45</c:v>
                </c:pt>
                <c:pt idx="370">
                  <c:v>28.5</c:v>
                </c:pt>
                <c:pt idx="371">
                  <c:v>28.55</c:v>
                </c:pt>
                <c:pt idx="372">
                  <c:v>28.6</c:v>
                </c:pt>
                <c:pt idx="373">
                  <c:v>28.65</c:v>
                </c:pt>
                <c:pt idx="374">
                  <c:v>28.7</c:v>
                </c:pt>
                <c:pt idx="375">
                  <c:v>28.75</c:v>
                </c:pt>
                <c:pt idx="376">
                  <c:v>28.8</c:v>
                </c:pt>
                <c:pt idx="377">
                  <c:v>28.85</c:v>
                </c:pt>
                <c:pt idx="378">
                  <c:v>28.9</c:v>
                </c:pt>
                <c:pt idx="379">
                  <c:v>28.95</c:v>
                </c:pt>
                <c:pt idx="380">
                  <c:v>29</c:v>
                </c:pt>
                <c:pt idx="381">
                  <c:v>29.05</c:v>
                </c:pt>
                <c:pt idx="382">
                  <c:v>29.1</c:v>
                </c:pt>
                <c:pt idx="383">
                  <c:v>29.15</c:v>
                </c:pt>
                <c:pt idx="384">
                  <c:v>29.2</c:v>
                </c:pt>
                <c:pt idx="385">
                  <c:v>29.25</c:v>
                </c:pt>
                <c:pt idx="386">
                  <c:v>29.3</c:v>
                </c:pt>
                <c:pt idx="387">
                  <c:v>29.35</c:v>
                </c:pt>
                <c:pt idx="388">
                  <c:v>29.4</c:v>
                </c:pt>
                <c:pt idx="389">
                  <c:v>29.45</c:v>
                </c:pt>
                <c:pt idx="390">
                  <c:v>29.5</c:v>
                </c:pt>
                <c:pt idx="391">
                  <c:v>29.55</c:v>
                </c:pt>
                <c:pt idx="392">
                  <c:v>29.6</c:v>
                </c:pt>
                <c:pt idx="393">
                  <c:v>29.65</c:v>
                </c:pt>
                <c:pt idx="394">
                  <c:v>29.7</c:v>
                </c:pt>
                <c:pt idx="395">
                  <c:v>29.75</c:v>
                </c:pt>
                <c:pt idx="396">
                  <c:v>29.8</c:v>
                </c:pt>
                <c:pt idx="397">
                  <c:v>29.85</c:v>
                </c:pt>
                <c:pt idx="398">
                  <c:v>29.9</c:v>
                </c:pt>
                <c:pt idx="399">
                  <c:v>29.95</c:v>
                </c:pt>
                <c:pt idx="400">
                  <c:v>30</c:v>
                </c:pt>
                <c:pt idx="401">
                  <c:v>30.05</c:v>
                </c:pt>
                <c:pt idx="402">
                  <c:v>30.1</c:v>
                </c:pt>
                <c:pt idx="403">
                  <c:v>30.15</c:v>
                </c:pt>
                <c:pt idx="404">
                  <c:v>30.2</c:v>
                </c:pt>
                <c:pt idx="405">
                  <c:v>30.25</c:v>
                </c:pt>
                <c:pt idx="406">
                  <c:v>30.3</c:v>
                </c:pt>
                <c:pt idx="407">
                  <c:v>30.35</c:v>
                </c:pt>
                <c:pt idx="408">
                  <c:v>30.4</c:v>
                </c:pt>
                <c:pt idx="409">
                  <c:v>30.45</c:v>
                </c:pt>
                <c:pt idx="410">
                  <c:v>30.5</c:v>
                </c:pt>
                <c:pt idx="411">
                  <c:v>30.55</c:v>
                </c:pt>
                <c:pt idx="412">
                  <c:v>30.6</c:v>
                </c:pt>
                <c:pt idx="413">
                  <c:v>30.65</c:v>
                </c:pt>
                <c:pt idx="414">
                  <c:v>30.7</c:v>
                </c:pt>
                <c:pt idx="415">
                  <c:v>30.75</c:v>
                </c:pt>
                <c:pt idx="416">
                  <c:v>30.8</c:v>
                </c:pt>
                <c:pt idx="417">
                  <c:v>30.85</c:v>
                </c:pt>
                <c:pt idx="418">
                  <c:v>30.9</c:v>
                </c:pt>
                <c:pt idx="419">
                  <c:v>30.95</c:v>
                </c:pt>
                <c:pt idx="420">
                  <c:v>31</c:v>
                </c:pt>
                <c:pt idx="421">
                  <c:v>31.05</c:v>
                </c:pt>
                <c:pt idx="422">
                  <c:v>31.1</c:v>
                </c:pt>
                <c:pt idx="423">
                  <c:v>31.15</c:v>
                </c:pt>
                <c:pt idx="424">
                  <c:v>31.2</c:v>
                </c:pt>
                <c:pt idx="425">
                  <c:v>31.25</c:v>
                </c:pt>
                <c:pt idx="426">
                  <c:v>31.3</c:v>
                </c:pt>
                <c:pt idx="427">
                  <c:v>31.35</c:v>
                </c:pt>
                <c:pt idx="428">
                  <c:v>31.4</c:v>
                </c:pt>
                <c:pt idx="429">
                  <c:v>31.45</c:v>
                </c:pt>
                <c:pt idx="430">
                  <c:v>31.5</c:v>
                </c:pt>
                <c:pt idx="431">
                  <c:v>31.55</c:v>
                </c:pt>
                <c:pt idx="432">
                  <c:v>31.6</c:v>
                </c:pt>
                <c:pt idx="433">
                  <c:v>31.65</c:v>
                </c:pt>
                <c:pt idx="434">
                  <c:v>31.7</c:v>
                </c:pt>
                <c:pt idx="435">
                  <c:v>31.75</c:v>
                </c:pt>
                <c:pt idx="436">
                  <c:v>31.8</c:v>
                </c:pt>
                <c:pt idx="437">
                  <c:v>31.85</c:v>
                </c:pt>
                <c:pt idx="438">
                  <c:v>31.9</c:v>
                </c:pt>
                <c:pt idx="439">
                  <c:v>31.95</c:v>
                </c:pt>
                <c:pt idx="440">
                  <c:v>32</c:v>
                </c:pt>
                <c:pt idx="441">
                  <c:v>32.049999999999997</c:v>
                </c:pt>
                <c:pt idx="442">
                  <c:v>32.1</c:v>
                </c:pt>
                <c:pt idx="443">
                  <c:v>32.15</c:v>
                </c:pt>
                <c:pt idx="444">
                  <c:v>32.200000000000003</c:v>
                </c:pt>
                <c:pt idx="445">
                  <c:v>32.25</c:v>
                </c:pt>
                <c:pt idx="446">
                  <c:v>32.299999999999997</c:v>
                </c:pt>
                <c:pt idx="447">
                  <c:v>32.35</c:v>
                </c:pt>
                <c:pt idx="448">
                  <c:v>32.4</c:v>
                </c:pt>
                <c:pt idx="449">
                  <c:v>32.450000000000003</c:v>
                </c:pt>
                <c:pt idx="450">
                  <c:v>32.5</c:v>
                </c:pt>
                <c:pt idx="451">
                  <c:v>32.549999999999997</c:v>
                </c:pt>
                <c:pt idx="452">
                  <c:v>32.6</c:v>
                </c:pt>
                <c:pt idx="453">
                  <c:v>32.65</c:v>
                </c:pt>
                <c:pt idx="454">
                  <c:v>32.700000000000003</c:v>
                </c:pt>
                <c:pt idx="455">
                  <c:v>32.75</c:v>
                </c:pt>
                <c:pt idx="456">
                  <c:v>32.799999999999997</c:v>
                </c:pt>
                <c:pt idx="457">
                  <c:v>32.85</c:v>
                </c:pt>
                <c:pt idx="458">
                  <c:v>32.9</c:v>
                </c:pt>
                <c:pt idx="459">
                  <c:v>32.950000000000003</c:v>
                </c:pt>
                <c:pt idx="460">
                  <c:v>33</c:v>
                </c:pt>
                <c:pt idx="461">
                  <c:v>33.049999999999997</c:v>
                </c:pt>
                <c:pt idx="462">
                  <c:v>33.1</c:v>
                </c:pt>
                <c:pt idx="463">
                  <c:v>33.15</c:v>
                </c:pt>
                <c:pt idx="464">
                  <c:v>33.200000000000003</c:v>
                </c:pt>
                <c:pt idx="465">
                  <c:v>33.25</c:v>
                </c:pt>
                <c:pt idx="466">
                  <c:v>33.299999999999997</c:v>
                </c:pt>
                <c:pt idx="467">
                  <c:v>33.35</c:v>
                </c:pt>
                <c:pt idx="468">
                  <c:v>33.4</c:v>
                </c:pt>
                <c:pt idx="469">
                  <c:v>33.450000000000003</c:v>
                </c:pt>
                <c:pt idx="470">
                  <c:v>33.5</c:v>
                </c:pt>
                <c:pt idx="471">
                  <c:v>33.549999999999997</c:v>
                </c:pt>
                <c:pt idx="472">
                  <c:v>33.6</c:v>
                </c:pt>
                <c:pt idx="473">
                  <c:v>33.65</c:v>
                </c:pt>
                <c:pt idx="474">
                  <c:v>33.700000000000003</c:v>
                </c:pt>
                <c:pt idx="475">
                  <c:v>33.75</c:v>
                </c:pt>
                <c:pt idx="476">
                  <c:v>33.799999999999997</c:v>
                </c:pt>
                <c:pt idx="477">
                  <c:v>33.85</c:v>
                </c:pt>
                <c:pt idx="478">
                  <c:v>33.9</c:v>
                </c:pt>
                <c:pt idx="479">
                  <c:v>33.950000000000003</c:v>
                </c:pt>
                <c:pt idx="480">
                  <c:v>34</c:v>
                </c:pt>
                <c:pt idx="481">
                  <c:v>34.049999999999997</c:v>
                </c:pt>
                <c:pt idx="482">
                  <c:v>34.1</c:v>
                </c:pt>
                <c:pt idx="483">
                  <c:v>34.15</c:v>
                </c:pt>
                <c:pt idx="484">
                  <c:v>34.200000000000003</c:v>
                </c:pt>
                <c:pt idx="485">
                  <c:v>34.25</c:v>
                </c:pt>
                <c:pt idx="486">
                  <c:v>34.299999999999997</c:v>
                </c:pt>
                <c:pt idx="487">
                  <c:v>34.35</c:v>
                </c:pt>
                <c:pt idx="488">
                  <c:v>34.4</c:v>
                </c:pt>
                <c:pt idx="489">
                  <c:v>34.450000000000003</c:v>
                </c:pt>
                <c:pt idx="490">
                  <c:v>34.5</c:v>
                </c:pt>
                <c:pt idx="491">
                  <c:v>34.549999999999997</c:v>
                </c:pt>
                <c:pt idx="492">
                  <c:v>34.6</c:v>
                </c:pt>
                <c:pt idx="493">
                  <c:v>34.65</c:v>
                </c:pt>
                <c:pt idx="494">
                  <c:v>34.700000000000003</c:v>
                </c:pt>
                <c:pt idx="495">
                  <c:v>34.75</c:v>
                </c:pt>
                <c:pt idx="496">
                  <c:v>34.799999999999997</c:v>
                </c:pt>
                <c:pt idx="497">
                  <c:v>34.85</c:v>
                </c:pt>
                <c:pt idx="498">
                  <c:v>34.9</c:v>
                </c:pt>
                <c:pt idx="499">
                  <c:v>34.950000000000003</c:v>
                </c:pt>
                <c:pt idx="500">
                  <c:v>35</c:v>
                </c:pt>
                <c:pt idx="501">
                  <c:v>35.049999999999997</c:v>
                </c:pt>
                <c:pt idx="502">
                  <c:v>35.1</c:v>
                </c:pt>
                <c:pt idx="503">
                  <c:v>35.15</c:v>
                </c:pt>
                <c:pt idx="504">
                  <c:v>35.200000000000003</c:v>
                </c:pt>
                <c:pt idx="505">
                  <c:v>35.25</c:v>
                </c:pt>
                <c:pt idx="506">
                  <c:v>35.299999999999997</c:v>
                </c:pt>
                <c:pt idx="507">
                  <c:v>35.35</c:v>
                </c:pt>
                <c:pt idx="508">
                  <c:v>35.4</c:v>
                </c:pt>
                <c:pt idx="509">
                  <c:v>35.450000000000003</c:v>
                </c:pt>
                <c:pt idx="510">
                  <c:v>35.5</c:v>
                </c:pt>
                <c:pt idx="511">
                  <c:v>35.549999999999997</c:v>
                </c:pt>
                <c:pt idx="512">
                  <c:v>35.6</c:v>
                </c:pt>
                <c:pt idx="513">
                  <c:v>35.65</c:v>
                </c:pt>
                <c:pt idx="514">
                  <c:v>35.700000000000003</c:v>
                </c:pt>
                <c:pt idx="515">
                  <c:v>35.75</c:v>
                </c:pt>
                <c:pt idx="516">
                  <c:v>35.799999999999997</c:v>
                </c:pt>
                <c:pt idx="517">
                  <c:v>35.85</c:v>
                </c:pt>
                <c:pt idx="518">
                  <c:v>35.9</c:v>
                </c:pt>
                <c:pt idx="519">
                  <c:v>35.950000000000003</c:v>
                </c:pt>
                <c:pt idx="520">
                  <c:v>36</c:v>
                </c:pt>
                <c:pt idx="521">
                  <c:v>36.049999999999997</c:v>
                </c:pt>
                <c:pt idx="522">
                  <c:v>36.1</c:v>
                </c:pt>
                <c:pt idx="523">
                  <c:v>36.15</c:v>
                </c:pt>
                <c:pt idx="524">
                  <c:v>36.200000000000003</c:v>
                </c:pt>
                <c:pt idx="525">
                  <c:v>36.25</c:v>
                </c:pt>
                <c:pt idx="526">
                  <c:v>36.299999999999997</c:v>
                </c:pt>
                <c:pt idx="527">
                  <c:v>36.35</c:v>
                </c:pt>
                <c:pt idx="528">
                  <c:v>36.4</c:v>
                </c:pt>
                <c:pt idx="529">
                  <c:v>36.450000000000003</c:v>
                </c:pt>
                <c:pt idx="530">
                  <c:v>36.5</c:v>
                </c:pt>
                <c:pt idx="531">
                  <c:v>36.549999999999997</c:v>
                </c:pt>
                <c:pt idx="532">
                  <c:v>36.6</c:v>
                </c:pt>
                <c:pt idx="533">
                  <c:v>36.65</c:v>
                </c:pt>
                <c:pt idx="534">
                  <c:v>36.700000000000003</c:v>
                </c:pt>
                <c:pt idx="535">
                  <c:v>36.75</c:v>
                </c:pt>
                <c:pt idx="536">
                  <c:v>36.799999999999997</c:v>
                </c:pt>
                <c:pt idx="537">
                  <c:v>36.85</c:v>
                </c:pt>
                <c:pt idx="538">
                  <c:v>36.9</c:v>
                </c:pt>
                <c:pt idx="539">
                  <c:v>36.950000000000003</c:v>
                </c:pt>
                <c:pt idx="540">
                  <c:v>37</c:v>
                </c:pt>
                <c:pt idx="541">
                  <c:v>37.049999999999997</c:v>
                </c:pt>
                <c:pt idx="542">
                  <c:v>37.1</c:v>
                </c:pt>
                <c:pt idx="543">
                  <c:v>37.15</c:v>
                </c:pt>
                <c:pt idx="544">
                  <c:v>37.200000000000003</c:v>
                </c:pt>
                <c:pt idx="545">
                  <c:v>37.25</c:v>
                </c:pt>
                <c:pt idx="546">
                  <c:v>37.299999999999997</c:v>
                </c:pt>
                <c:pt idx="547">
                  <c:v>37.35</c:v>
                </c:pt>
                <c:pt idx="548">
                  <c:v>37.4</c:v>
                </c:pt>
                <c:pt idx="549">
                  <c:v>37.450000000000003</c:v>
                </c:pt>
                <c:pt idx="550">
                  <c:v>37.5</c:v>
                </c:pt>
                <c:pt idx="551">
                  <c:v>37.549999999999997</c:v>
                </c:pt>
                <c:pt idx="552">
                  <c:v>37.6</c:v>
                </c:pt>
                <c:pt idx="553">
                  <c:v>37.65</c:v>
                </c:pt>
                <c:pt idx="554">
                  <c:v>37.700000000000003</c:v>
                </c:pt>
                <c:pt idx="555">
                  <c:v>37.75</c:v>
                </c:pt>
                <c:pt idx="556">
                  <c:v>37.799999999999997</c:v>
                </c:pt>
                <c:pt idx="557">
                  <c:v>37.85</c:v>
                </c:pt>
                <c:pt idx="558">
                  <c:v>37.9</c:v>
                </c:pt>
                <c:pt idx="559">
                  <c:v>37.950000000000003</c:v>
                </c:pt>
                <c:pt idx="560">
                  <c:v>38</c:v>
                </c:pt>
                <c:pt idx="561">
                  <c:v>38.049999999999997</c:v>
                </c:pt>
                <c:pt idx="562">
                  <c:v>38.1</c:v>
                </c:pt>
                <c:pt idx="563">
                  <c:v>38.15</c:v>
                </c:pt>
                <c:pt idx="564">
                  <c:v>38.200000000000003</c:v>
                </c:pt>
                <c:pt idx="565">
                  <c:v>38.25</c:v>
                </c:pt>
                <c:pt idx="566">
                  <c:v>38.299999999999997</c:v>
                </c:pt>
                <c:pt idx="567">
                  <c:v>38.35</c:v>
                </c:pt>
                <c:pt idx="568">
                  <c:v>38.4</c:v>
                </c:pt>
                <c:pt idx="569">
                  <c:v>38.450000000000003</c:v>
                </c:pt>
                <c:pt idx="570">
                  <c:v>38.5</c:v>
                </c:pt>
                <c:pt idx="571">
                  <c:v>38.549999999999997</c:v>
                </c:pt>
                <c:pt idx="572">
                  <c:v>38.6</c:v>
                </c:pt>
                <c:pt idx="573">
                  <c:v>38.65</c:v>
                </c:pt>
                <c:pt idx="574">
                  <c:v>38.700000000000003</c:v>
                </c:pt>
                <c:pt idx="575">
                  <c:v>38.75</c:v>
                </c:pt>
                <c:pt idx="576">
                  <c:v>38.799999999999997</c:v>
                </c:pt>
                <c:pt idx="577">
                  <c:v>38.85</c:v>
                </c:pt>
                <c:pt idx="578">
                  <c:v>38.9</c:v>
                </c:pt>
                <c:pt idx="579">
                  <c:v>38.950000000000003</c:v>
                </c:pt>
                <c:pt idx="580">
                  <c:v>39</c:v>
                </c:pt>
                <c:pt idx="581">
                  <c:v>39.049999999999997</c:v>
                </c:pt>
                <c:pt idx="582">
                  <c:v>39.1</c:v>
                </c:pt>
                <c:pt idx="583">
                  <c:v>39.15</c:v>
                </c:pt>
                <c:pt idx="584">
                  <c:v>39.200000000000003</c:v>
                </c:pt>
                <c:pt idx="585">
                  <c:v>39.25</c:v>
                </c:pt>
                <c:pt idx="586">
                  <c:v>39.299999999999997</c:v>
                </c:pt>
                <c:pt idx="587">
                  <c:v>39.35</c:v>
                </c:pt>
                <c:pt idx="588">
                  <c:v>39.4</c:v>
                </c:pt>
                <c:pt idx="589">
                  <c:v>39.450000000000003</c:v>
                </c:pt>
                <c:pt idx="590">
                  <c:v>39.5</c:v>
                </c:pt>
                <c:pt idx="591">
                  <c:v>39.549999999999997</c:v>
                </c:pt>
                <c:pt idx="592">
                  <c:v>39.6</c:v>
                </c:pt>
                <c:pt idx="593">
                  <c:v>39.65</c:v>
                </c:pt>
                <c:pt idx="594">
                  <c:v>39.700000000000003</c:v>
                </c:pt>
                <c:pt idx="595">
                  <c:v>39.75</c:v>
                </c:pt>
                <c:pt idx="596">
                  <c:v>39.799999999999997</c:v>
                </c:pt>
                <c:pt idx="597">
                  <c:v>39.85</c:v>
                </c:pt>
                <c:pt idx="598">
                  <c:v>39.9</c:v>
                </c:pt>
                <c:pt idx="599">
                  <c:v>39.950000000000003</c:v>
                </c:pt>
                <c:pt idx="600">
                  <c:v>40</c:v>
                </c:pt>
                <c:pt idx="601">
                  <c:v>40.049999999999997</c:v>
                </c:pt>
                <c:pt idx="602">
                  <c:v>40.1</c:v>
                </c:pt>
                <c:pt idx="603">
                  <c:v>40.15</c:v>
                </c:pt>
                <c:pt idx="604">
                  <c:v>40.200000000000003</c:v>
                </c:pt>
                <c:pt idx="605">
                  <c:v>40.25</c:v>
                </c:pt>
                <c:pt idx="606">
                  <c:v>40.299999999999997</c:v>
                </c:pt>
                <c:pt idx="607">
                  <c:v>40.35</c:v>
                </c:pt>
                <c:pt idx="608">
                  <c:v>40.4</c:v>
                </c:pt>
                <c:pt idx="609">
                  <c:v>40.450000000000003</c:v>
                </c:pt>
                <c:pt idx="610">
                  <c:v>40.5</c:v>
                </c:pt>
                <c:pt idx="611">
                  <c:v>40.549999999999997</c:v>
                </c:pt>
                <c:pt idx="612">
                  <c:v>40.6</c:v>
                </c:pt>
                <c:pt idx="613">
                  <c:v>40.65</c:v>
                </c:pt>
                <c:pt idx="614">
                  <c:v>40.700000000000003</c:v>
                </c:pt>
                <c:pt idx="615">
                  <c:v>40.75</c:v>
                </c:pt>
                <c:pt idx="616">
                  <c:v>40.799999999999997</c:v>
                </c:pt>
                <c:pt idx="617">
                  <c:v>40.85</c:v>
                </c:pt>
                <c:pt idx="618">
                  <c:v>40.9</c:v>
                </c:pt>
                <c:pt idx="619">
                  <c:v>40.950000000000003</c:v>
                </c:pt>
                <c:pt idx="620">
                  <c:v>41</c:v>
                </c:pt>
                <c:pt idx="621">
                  <c:v>41.05</c:v>
                </c:pt>
                <c:pt idx="622">
                  <c:v>41.1</c:v>
                </c:pt>
                <c:pt idx="623">
                  <c:v>41.15</c:v>
                </c:pt>
                <c:pt idx="624">
                  <c:v>41.2</c:v>
                </c:pt>
                <c:pt idx="625">
                  <c:v>41.25</c:v>
                </c:pt>
                <c:pt idx="626">
                  <c:v>41.3</c:v>
                </c:pt>
                <c:pt idx="627">
                  <c:v>41.35</c:v>
                </c:pt>
                <c:pt idx="628">
                  <c:v>41.4</c:v>
                </c:pt>
                <c:pt idx="629">
                  <c:v>41.45</c:v>
                </c:pt>
                <c:pt idx="630">
                  <c:v>41.5</c:v>
                </c:pt>
                <c:pt idx="631">
                  <c:v>41.55</c:v>
                </c:pt>
                <c:pt idx="632">
                  <c:v>41.6</c:v>
                </c:pt>
                <c:pt idx="633">
                  <c:v>41.65</c:v>
                </c:pt>
                <c:pt idx="634">
                  <c:v>41.7</c:v>
                </c:pt>
                <c:pt idx="635">
                  <c:v>41.75</c:v>
                </c:pt>
                <c:pt idx="636">
                  <c:v>41.8</c:v>
                </c:pt>
                <c:pt idx="637">
                  <c:v>41.85</c:v>
                </c:pt>
                <c:pt idx="638">
                  <c:v>41.9</c:v>
                </c:pt>
                <c:pt idx="639">
                  <c:v>41.95</c:v>
                </c:pt>
                <c:pt idx="640">
                  <c:v>42</c:v>
                </c:pt>
                <c:pt idx="641">
                  <c:v>42.05</c:v>
                </c:pt>
                <c:pt idx="642">
                  <c:v>42.1</c:v>
                </c:pt>
                <c:pt idx="643">
                  <c:v>42.15</c:v>
                </c:pt>
                <c:pt idx="644">
                  <c:v>42.2</c:v>
                </c:pt>
                <c:pt idx="645">
                  <c:v>42.25</c:v>
                </c:pt>
                <c:pt idx="646">
                  <c:v>42.3</c:v>
                </c:pt>
                <c:pt idx="647">
                  <c:v>42.35</c:v>
                </c:pt>
                <c:pt idx="648">
                  <c:v>42.4</c:v>
                </c:pt>
                <c:pt idx="649">
                  <c:v>42.45</c:v>
                </c:pt>
                <c:pt idx="650">
                  <c:v>42.5</c:v>
                </c:pt>
                <c:pt idx="651">
                  <c:v>42.55</c:v>
                </c:pt>
                <c:pt idx="652">
                  <c:v>42.6</c:v>
                </c:pt>
                <c:pt idx="653">
                  <c:v>42.65</c:v>
                </c:pt>
                <c:pt idx="654">
                  <c:v>42.7</c:v>
                </c:pt>
                <c:pt idx="655">
                  <c:v>42.75</c:v>
                </c:pt>
                <c:pt idx="656">
                  <c:v>42.8</c:v>
                </c:pt>
                <c:pt idx="657">
                  <c:v>42.85</c:v>
                </c:pt>
                <c:pt idx="658">
                  <c:v>42.9</c:v>
                </c:pt>
                <c:pt idx="659">
                  <c:v>42.95</c:v>
                </c:pt>
                <c:pt idx="660">
                  <c:v>43</c:v>
                </c:pt>
              </c:numCache>
            </c:numRef>
          </c:xVal>
          <c:yVal>
            <c:numRef>
              <c:f>Thermistor!$F$15:$F$675</c:f>
              <c:numCache>
                <c:formatCode>General</c:formatCode>
                <c:ptCount val="661"/>
                <c:pt idx="0">
                  <c:v>25.336334455354176</c:v>
                </c:pt>
                <c:pt idx="1">
                  <c:v>25.222494691744714</c:v>
                </c:pt>
                <c:pt idx="2">
                  <c:v>25.109295771669281</c:v>
                </c:pt>
                <c:pt idx="3">
                  <c:v>24.996730912604562</c:v>
                </c:pt>
                <c:pt idx="4">
                  <c:v>24.884793436958091</c:v>
                </c:pt>
                <c:pt idx="5">
                  <c:v>24.773476769938213</c:v>
                </c:pt>
                <c:pt idx="6">
                  <c:v>24.662774437476969</c:v>
                </c:pt>
                <c:pt idx="7">
                  <c:v>24.552680064205219</c:v>
                </c:pt>
                <c:pt idx="8">
                  <c:v>24.443187371477563</c:v>
                </c:pt>
                <c:pt idx="9">
                  <c:v>24.33429017544654</c:v>
                </c:pt>
                <c:pt idx="10">
                  <c:v>24.225982385184068</c:v>
                </c:pt>
                <c:pt idx="11">
                  <c:v>24.118258000848641</c:v>
                </c:pt>
                <c:pt idx="12">
                  <c:v>24.011111111897776</c:v>
                </c:pt>
                <c:pt idx="13">
                  <c:v>23.90453589534286</c:v>
                </c:pt>
                <c:pt idx="14">
                  <c:v>23.798526614047546</c:v>
                </c:pt>
                <c:pt idx="15">
                  <c:v>23.693077615065363</c:v>
                </c:pt>
                <c:pt idx="16">
                  <c:v>23.588183328018431</c:v>
                </c:pt>
                <c:pt idx="17">
                  <c:v>23.483838263514144</c:v>
                </c:pt>
                <c:pt idx="18">
                  <c:v>23.380037011599484</c:v>
                </c:pt>
                <c:pt idx="19">
                  <c:v>23.276774240251882</c:v>
                </c:pt>
                <c:pt idx="20">
                  <c:v>23.174044693905103</c:v>
                </c:pt>
                <c:pt idx="21">
                  <c:v>23.071843192010419</c:v>
                </c:pt>
                <c:pt idx="22">
                  <c:v>22.970164627630652</c:v>
                </c:pt>
                <c:pt idx="23">
                  <c:v>22.869003966066316</c:v>
                </c:pt>
                <c:pt idx="24">
                  <c:v>22.768356243514916</c:v>
                </c:pt>
                <c:pt idx="25">
                  <c:v>22.668216565759394</c:v>
                </c:pt>
                <c:pt idx="26">
                  <c:v>22.568580106887737</c:v>
                </c:pt>
                <c:pt idx="27">
                  <c:v>22.469442108041051</c:v>
                </c:pt>
                <c:pt idx="28">
                  <c:v>22.370797876190181</c:v>
                </c:pt>
                <c:pt idx="29">
                  <c:v>22.27264278293984</c:v>
                </c:pt>
                <c:pt idx="30">
                  <c:v>22.174972263360246</c:v>
                </c:pt>
                <c:pt idx="31">
                  <c:v>22.077781814843604</c:v>
                </c:pt>
                <c:pt idx="32">
                  <c:v>21.981066995987248</c:v>
                </c:pt>
                <c:pt idx="33">
                  <c:v>21.884823425500826</c:v>
                </c:pt>
                <c:pt idx="34">
                  <c:v>21.789046781137984</c:v>
                </c:pt>
                <c:pt idx="35">
                  <c:v>21.693732798651411</c:v>
                </c:pt>
                <c:pt idx="36">
                  <c:v>21.598877270770231</c:v>
                </c:pt>
                <c:pt idx="37">
                  <c:v>21.504476046200978</c:v>
                </c:pt>
                <c:pt idx="38">
                  <c:v>21.410525028648806</c:v>
                </c:pt>
                <c:pt idx="39">
                  <c:v>21.317020175860478</c:v>
                </c:pt>
                <c:pt idx="40">
                  <c:v>21.223957498688492</c:v>
                </c:pt>
                <c:pt idx="41">
                  <c:v>21.131333060173915</c:v>
                </c:pt>
                <c:pt idx="42">
                  <c:v>21.039142974650417</c:v>
                </c:pt>
                <c:pt idx="43">
                  <c:v>20.947383406865526</c:v>
                </c:pt>
                <c:pt idx="44">
                  <c:v>20.856050571122353</c:v>
                </c:pt>
                <c:pt idx="45">
                  <c:v>20.765140730438077</c:v>
                </c:pt>
                <c:pt idx="46">
                  <c:v>20.674650195720517</c:v>
                </c:pt>
                <c:pt idx="47">
                  <c:v>20.584575324961747</c:v>
                </c:pt>
                <c:pt idx="48">
                  <c:v>20.494912522449397</c:v>
                </c:pt>
                <c:pt idx="49">
                  <c:v>20.405658237992611</c:v>
                </c:pt>
                <c:pt idx="50">
                  <c:v>20.316808966165468</c:v>
                </c:pt>
                <c:pt idx="51">
                  <c:v>20.228361245565679</c:v>
                </c:pt>
                <c:pt idx="52">
                  <c:v>20.140311658087626</c:v>
                </c:pt>
                <c:pt idx="53">
                  <c:v>20.052656828211241</c:v>
                </c:pt>
                <c:pt idx="54">
                  <c:v>19.965393422305112</c:v>
                </c:pt>
                <c:pt idx="55">
                  <c:v>19.878518147942998</c:v>
                </c:pt>
                <c:pt idx="56">
                  <c:v>19.792027753235118</c:v>
                </c:pt>
                <c:pt idx="57">
                  <c:v>19.705919026172353</c:v>
                </c:pt>
                <c:pt idx="58">
                  <c:v>19.620188793983345</c:v>
                </c:pt>
                <c:pt idx="59">
                  <c:v>19.534833922505015</c:v>
                </c:pt>
                <c:pt idx="60">
                  <c:v>19.449851315565127</c:v>
                </c:pt>
                <c:pt idx="61">
                  <c:v>19.365237914377303</c:v>
                </c:pt>
                <c:pt idx="62">
                  <c:v>19.280990696947413</c:v>
                </c:pt>
                <c:pt idx="63">
                  <c:v>19.197106677492798</c:v>
                </c:pt>
                <c:pt idx="64">
                  <c:v>19.113582905871397</c:v>
                </c:pt>
                <c:pt idx="65">
                  <c:v>19.030416467023201</c:v>
                </c:pt>
                <c:pt idx="66">
                  <c:v>18.947604480421603</c:v>
                </c:pt>
                <c:pt idx="67">
                  <c:v>18.86514409953628</c:v>
                </c:pt>
                <c:pt idx="68">
                  <c:v>18.783032511305407</c:v>
                </c:pt>
                <c:pt idx="69">
                  <c:v>18.701266935618946</c:v>
                </c:pt>
                <c:pt idx="70">
                  <c:v>18.619844624811094</c:v>
                </c:pt>
                <c:pt idx="71">
                  <c:v>18.538762863162844</c:v>
                </c:pt>
                <c:pt idx="72">
                  <c:v>18.458018966414045</c:v>
                </c:pt>
                <c:pt idx="73">
                  <c:v>18.377610281283751</c:v>
                </c:pt>
                <c:pt idx="74">
                  <c:v>18.297534185001211</c:v>
                </c:pt>
                <c:pt idx="75">
                  <c:v>18.217788084844017</c:v>
                </c:pt>
                <c:pt idx="76">
                  <c:v>18.138369417686306</c:v>
                </c:pt>
                <c:pt idx="77">
                  <c:v>18.059275649554252</c:v>
                </c:pt>
                <c:pt idx="78">
                  <c:v>17.980504275190128</c:v>
                </c:pt>
                <c:pt idx="79">
                  <c:v>17.902052817625247</c:v>
                </c:pt>
                <c:pt idx="80">
                  <c:v>17.823918827759599</c:v>
                </c:pt>
                <c:pt idx="81">
                  <c:v>17.746099883949853</c:v>
                </c:pt>
                <c:pt idx="82">
                  <c:v>17.66859359160452</c:v>
                </c:pt>
                <c:pt idx="83">
                  <c:v>17.591397582787181</c:v>
                </c:pt>
                <c:pt idx="84">
                  <c:v>17.514509515826148</c:v>
                </c:pt>
                <c:pt idx="85">
                  <c:v>17.437927074931508</c:v>
                </c:pt>
                <c:pt idx="86">
                  <c:v>17.36164796981933</c:v>
                </c:pt>
                <c:pt idx="87">
                  <c:v>17.285669935342298</c:v>
                </c:pt>
                <c:pt idx="88">
                  <c:v>17.209990731126652</c:v>
                </c:pt>
                <c:pt idx="89">
                  <c:v>17.134608141216688</c:v>
                </c:pt>
                <c:pt idx="90">
                  <c:v>17.059519973724491</c:v>
                </c:pt>
                <c:pt idx="91">
                  <c:v>16.984724060486315</c:v>
                </c:pt>
                <c:pt idx="92">
                  <c:v>16.910218256724988</c:v>
                </c:pt>
                <c:pt idx="93">
                  <c:v>16.836000440718578</c:v>
                </c:pt>
                <c:pt idx="94">
                  <c:v>16.762068513473992</c:v>
                </c:pt>
                <c:pt idx="95">
                  <c:v>16.688420398407629</c:v>
                </c:pt>
                <c:pt idx="96">
                  <c:v>16.615054041030191</c:v>
                </c:pt>
                <c:pt idx="97">
                  <c:v>16.541967408637959</c:v>
                </c:pt>
                <c:pt idx="98">
                  <c:v>16.469158490008908</c:v>
                </c:pt>
                <c:pt idx="99">
                  <c:v>16.396625295104513</c:v>
                </c:pt>
                <c:pt idx="100">
                  <c:v>16.32436585477592</c:v>
                </c:pt>
                <c:pt idx="101">
                  <c:v>16.252378220476032</c:v>
                </c:pt>
                <c:pt idx="102">
                  <c:v>16.180660463976039</c:v>
                </c:pt>
                <c:pt idx="103">
                  <c:v>16.109210677086651</c:v>
                </c:pt>
                <c:pt idx="104">
                  <c:v>16.038026971384681</c:v>
                </c:pt>
                <c:pt idx="105">
                  <c:v>15.967107477943159</c:v>
                </c:pt>
                <c:pt idx="106">
                  <c:v>15.896450347067344</c:v>
                </c:pt>
                <c:pt idx="107">
                  <c:v>15.826053748034155</c:v>
                </c:pt>
                <c:pt idx="108">
                  <c:v>15.755915868836269</c:v>
                </c:pt>
                <c:pt idx="109">
                  <c:v>15.686034915930804</c:v>
                </c:pt>
                <c:pt idx="110">
                  <c:v>15.616409113991665</c:v>
                </c:pt>
                <c:pt idx="111">
                  <c:v>15.547036705666073</c:v>
                </c:pt>
                <c:pt idx="112">
                  <c:v>15.477915951335774</c:v>
                </c:pt>
                <c:pt idx="113">
                  <c:v>15.409045128881303</c:v>
                </c:pt>
                <c:pt idx="114">
                  <c:v>15.340422533450806</c:v>
                </c:pt>
                <c:pt idx="115">
                  <c:v>15.272046477231925</c:v>
                </c:pt>
                <c:pt idx="116">
                  <c:v>15.203915289228348</c:v>
                </c:pt>
                <c:pt idx="117">
                  <c:v>15.136027315039144</c:v>
                </c:pt>
                <c:pt idx="118">
                  <c:v>15.06838091664207</c:v>
                </c:pt>
                <c:pt idx="119">
                  <c:v>15.00097447218036</c:v>
                </c:pt>
                <c:pt idx="120">
                  <c:v>14.933806375752795</c:v>
                </c:pt>
                <c:pt idx="121">
                  <c:v>14.866875037207706</c:v>
                </c:pt>
                <c:pt idx="122">
                  <c:v>14.800178881939303</c:v>
                </c:pt>
                <c:pt idx="123">
                  <c:v>14.733716350688098</c:v>
                </c:pt>
                <c:pt idx="124">
                  <c:v>14.667485899343831</c:v>
                </c:pt>
                <c:pt idx="125">
                  <c:v>14.601485998752594</c:v>
                </c:pt>
                <c:pt idx="126">
                  <c:v>14.535715134525617</c:v>
                </c:pt>
                <c:pt idx="127">
                  <c:v>14.470171806852022</c:v>
                </c:pt>
                <c:pt idx="128">
                  <c:v>14.404854530314196</c:v>
                </c:pt>
                <c:pt idx="129">
                  <c:v>14.339761833706405</c:v>
                </c:pt>
                <c:pt idx="130">
                  <c:v>14.274892259855392</c:v>
                </c:pt>
                <c:pt idx="131">
                  <c:v>14.210244365444794</c:v>
                </c:pt>
                <c:pt idx="132">
                  <c:v>14.145816720841879</c:v>
                </c:pt>
                <c:pt idx="133">
                  <c:v>14.08160790992622</c:v>
                </c:pt>
                <c:pt idx="134">
                  <c:v>14.017616529922748</c:v>
                </c:pt>
                <c:pt idx="135">
                  <c:v>13.953841191235369</c:v>
                </c:pt>
                <c:pt idx="136">
                  <c:v>13.890280517284623</c:v>
                </c:pt>
                <c:pt idx="137">
                  <c:v>13.826933144347322</c:v>
                </c:pt>
                <c:pt idx="138">
                  <c:v>13.763797721398191</c:v>
                </c:pt>
                <c:pt idx="139">
                  <c:v>13.700872909955024</c:v>
                </c:pt>
                <c:pt idx="140">
                  <c:v>13.638157383924636</c:v>
                </c:pt>
                <c:pt idx="141">
                  <c:v>13.5756498294528</c:v>
                </c:pt>
                <c:pt idx="142">
                  <c:v>13.513348944775259</c:v>
                </c:pt>
                <c:pt idx="143">
                  <c:v>13.451253440071469</c:v>
                </c:pt>
                <c:pt idx="144">
                  <c:v>13.389362037320382</c:v>
                </c:pt>
                <c:pt idx="145">
                  <c:v>13.327673470158516</c:v>
                </c:pt>
                <c:pt idx="146">
                  <c:v>13.266186483740114</c:v>
                </c:pt>
                <c:pt idx="147">
                  <c:v>13.204899834599075</c:v>
                </c:pt>
                <c:pt idx="148">
                  <c:v>13.143812290513722</c:v>
                </c:pt>
                <c:pt idx="149">
                  <c:v>13.082922630372309</c:v>
                </c:pt>
                <c:pt idx="150">
                  <c:v>13.022229644042</c:v>
                </c:pt>
                <c:pt idx="151">
                  <c:v>12.961732132238467</c:v>
                </c:pt>
                <c:pt idx="152">
                  <c:v>12.901428906398053</c:v>
                </c:pt>
                <c:pt idx="153">
                  <c:v>12.841318788551803</c:v>
                </c:pt>
                <c:pt idx="154">
                  <c:v>12.781400611201263</c:v>
                </c:pt>
                <c:pt idx="155">
                  <c:v>12.721673217195757</c:v>
                </c:pt>
                <c:pt idx="156">
                  <c:v>12.662135459612273</c:v>
                </c:pt>
                <c:pt idx="157">
                  <c:v>12.602786201635752</c:v>
                </c:pt>
                <c:pt idx="158">
                  <c:v>12.543624316442447</c:v>
                </c:pt>
                <c:pt idx="159">
                  <c:v>12.484648687084302</c:v>
                </c:pt>
                <c:pt idx="160">
                  <c:v>12.425858206374926</c:v>
                </c:pt>
                <c:pt idx="161">
                  <c:v>12.36725177677755</c:v>
                </c:pt>
                <c:pt idx="162">
                  <c:v>12.308828310294075</c:v>
                </c:pt>
                <c:pt idx="163">
                  <c:v>12.250586728356325</c:v>
                </c:pt>
                <c:pt idx="164">
                  <c:v>12.192525961718275</c:v>
                </c:pt>
                <c:pt idx="165">
                  <c:v>12.134644950350207</c:v>
                </c:pt>
                <c:pt idx="166">
                  <c:v>12.076942643333894</c:v>
                </c:pt>
                <c:pt idx="167">
                  <c:v>12.019417998760105</c:v>
                </c:pt>
                <c:pt idx="168">
                  <c:v>11.96206998362635</c:v>
                </c:pt>
                <c:pt idx="169">
                  <c:v>11.904897573736946</c:v>
                </c:pt>
                <c:pt idx="170">
                  <c:v>11.847899753604509</c:v>
                </c:pt>
                <c:pt idx="171">
                  <c:v>11.791075516352066</c:v>
                </c:pt>
                <c:pt idx="172">
                  <c:v>11.734423863617224</c:v>
                </c:pt>
                <c:pt idx="173">
                  <c:v>11.677943805457517</c:v>
                </c:pt>
                <c:pt idx="174">
                  <c:v>11.621634360256735</c:v>
                </c:pt>
                <c:pt idx="175">
                  <c:v>11.565494554632892</c:v>
                </c:pt>
                <c:pt idx="176">
                  <c:v>11.509523423347218</c:v>
                </c:pt>
                <c:pt idx="177">
                  <c:v>11.453720009214692</c:v>
                </c:pt>
                <c:pt idx="178">
                  <c:v>11.398083363015758</c:v>
                </c:pt>
                <c:pt idx="179">
                  <c:v>11.342612543408393</c:v>
                </c:pt>
                <c:pt idx="180">
                  <c:v>11.287306616842955</c:v>
                </c:pt>
                <c:pt idx="181">
                  <c:v>11.232164657476631</c:v>
                </c:pt>
                <c:pt idx="182">
                  <c:v>11.177185747090277</c:v>
                </c:pt>
                <c:pt idx="183">
                  <c:v>11.122368975005145</c:v>
                </c:pt>
                <c:pt idx="184">
                  <c:v>11.067713438001874</c:v>
                </c:pt>
                <c:pt idx="185">
                  <c:v>11.013218240240178</c:v>
                </c:pt>
                <c:pt idx="186">
                  <c:v>10.958882493179033</c:v>
                </c:pt>
                <c:pt idx="187">
                  <c:v>10.904705315498688</c:v>
                </c:pt>
                <c:pt idx="188">
                  <c:v>10.850685833023533</c:v>
                </c:pt>
                <c:pt idx="189">
                  <c:v>10.796823178645752</c:v>
                </c:pt>
                <c:pt idx="190">
                  <c:v>10.743116492249897</c:v>
                </c:pt>
                <c:pt idx="191">
                  <c:v>10.689564920639214</c:v>
                </c:pt>
                <c:pt idx="192">
                  <c:v>10.636167617461865</c:v>
                </c:pt>
                <c:pt idx="193">
                  <c:v>10.582923743138906</c:v>
                </c:pt>
                <c:pt idx="194">
                  <c:v>10.529832464793003</c:v>
                </c:pt>
                <c:pt idx="195">
                  <c:v>10.476892956177949</c:v>
                </c:pt>
                <c:pt idx="196">
                  <c:v>10.424104397609142</c:v>
                </c:pt>
                <c:pt idx="197">
                  <c:v>10.371465975895092</c:v>
                </c:pt>
                <c:pt idx="198">
                  <c:v>10.318976884269546</c:v>
                </c:pt>
                <c:pt idx="199">
                  <c:v>10.266636322324985</c:v>
                </c:pt>
                <c:pt idx="200">
                  <c:v>10.214443495946171</c:v>
                </c:pt>
                <c:pt idx="201">
                  <c:v>10.162397617245745</c:v>
                </c:pt>
                <c:pt idx="202">
                  <c:v>10.110497904499255</c:v>
                </c:pt>
                <c:pt idx="203">
                  <c:v>10.058743582082059</c:v>
                </c:pt>
                <c:pt idx="204">
                  <c:v>10.007133880406741</c:v>
                </c:pt>
                <c:pt idx="205">
                  <c:v>9.9556680358607537</c:v>
                </c:pt>
                <c:pt idx="206">
                  <c:v>9.9043452907462211</c:v>
                </c:pt>
                <c:pt idx="207">
                  <c:v>9.8531648932186613</c:v>
                </c:pt>
                <c:pt idx="208">
                  <c:v>9.8021260972284381</c:v>
                </c:pt>
                <c:pt idx="209">
                  <c:v>9.7512281624610182</c:v>
                </c:pt>
                <c:pt idx="210">
                  <c:v>9.7004703542797301</c:v>
                </c:pt>
                <c:pt idx="211">
                  <c:v>9.6498519436681249</c:v>
                </c:pt>
                <c:pt idx="212">
                  <c:v>9.5993722071731895</c:v>
                </c:pt>
                <c:pt idx="213">
                  <c:v>9.5490304268496402</c:v>
                </c:pt>
                <c:pt idx="214">
                  <c:v>9.4988258902049552</c:v>
                </c:pt>
                <c:pt idx="215">
                  <c:v>9.4487578901444067</c:v>
                </c:pt>
                <c:pt idx="216">
                  <c:v>9.3988257249176286</c:v>
                </c:pt>
                <c:pt idx="217">
                  <c:v>9.34902869806524</c:v>
                </c:pt>
                <c:pt idx="218">
                  <c:v>9.2993661183663221</c:v>
                </c:pt>
                <c:pt idx="219">
                  <c:v>9.249837299786634</c:v>
                </c:pt>
                <c:pt idx="220">
                  <c:v>9.2004415614273398</c:v>
                </c:pt>
                <c:pt idx="221">
                  <c:v>9.1511782274743609</c:v>
                </c:pt>
                <c:pt idx="222">
                  <c:v>9.1020466271486384</c:v>
                </c:pt>
                <c:pt idx="223">
                  <c:v>9.0530460946562812</c:v>
                </c:pt>
                <c:pt idx="224">
                  <c:v>9.004175969140249</c:v>
                </c:pt>
                <c:pt idx="225">
                  <c:v>8.9554355946319788</c:v>
                </c:pt>
                <c:pt idx="226">
                  <c:v>8.9068243200036363</c:v>
                </c:pt>
                <c:pt idx="227">
                  <c:v>8.8583414989213338</c:v>
                </c:pt>
                <c:pt idx="228">
                  <c:v>8.8099864897986322</c:v>
                </c:pt>
                <c:pt idx="229">
                  <c:v>8.761758655750441</c:v>
                </c:pt>
                <c:pt idx="230">
                  <c:v>8.7136573645478279</c:v>
                </c:pt>
                <c:pt idx="231">
                  <c:v>8.6656819885732261</c:v>
                </c:pt>
                <c:pt idx="232">
                  <c:v>8.617831904775926</c:v>
                </c:pt>
                <c:pt idx="233">
                  <c:v>8.5701064946289307</c:v>
                </c:pt>
                <c:pt idx="234">
                  <c:v>8.5225051440847324</c:v>
                </c:pt>
                <c:pt idx="235">
                  <c:v>8.475027243533475</c:v>
                </c:pt>
                <c:pt idx="236">
                  <c:v>8.4276721877603222</c:v>
                </c:pt>
                <c:pt idx="237">
                  <c:v>8.3804393759037907</c:v>
                </c:pt>
                <c:pt idx="238">
                  <c:v>8.3333282114147096</c:v>
                </c:pt>
                <c:pt idx="239">
                  <c:v>8.286338102015236</c:v>
                </c:pt>
                <c:pt idx="240">
                  <c:v>8.2394684596586103</c:v>
                </c:pt>
                <c:pt idx="241">
                  <c:v>8.1927187004895927</c:v>
                </c:pt>
                <c:pt idx="242">
                  <c:v>8.1460882448046732</c:v>
                </c:pt>
                <c:pt idx="243">
                  <c:v>8.0995765170139293</c:v>
                </c:pt>
                <c:pt idx="244">
                  <c:v>8.0531829456018045</c:v>
                </c:pt>
                <c:pt idx="245">
                  <c:v>8.0069069630895342</c:v>
                </c:pt>
                <c:pt idx="246">
                  <c:v>7.960748005997857</c:v>
                </c:pt>
                <c:pt idx="247">
                  <c:v>7.9147055148092136</c:v>
                </c:pt>
                <c:pt idx="248">
                  <c:v>7.8687789339317078</c:v>
                </c:pt>
                <c:pt idx="249">
                  <c:v>7.8229677116625567</c:v>
                </c:pt>
                <c:pt idx="250">
                  <c:v>7.777271300152222</c:v>
                </c:pt>
                <c:pt idx="251">
                  <c:v>7.7316891553691676</c:v>
                </c:pt>
                <c:pt idx="252">
                  <c:v>7.6862207370645024</c:v>
                </c:pt>
                <c:pt idx="253">
                  <c:v>7.640865508737761</c:v>
                </c:pt>
                <c:pt idx="254">
                  <c:v>7.5956229376024567</c:v>
                </c:pt>
                <c:pt idx="255">
                  <c:v>7.550492494551861</c:v>
                </c:pt>
                <c:pt idx="256">
                  <c:v>7.5054736541263765</c:v>
                </c:pt>
                <c:pt idx="257">
                  <c:v>7.4605658944797142</c:v>
                </c:pt>
                <c:pt idx="258">
                  <c:v>7.4157686973464365</c:v>
                </c:pt>
                <c:pt idx="259">
                  <c:v>7.3710815480095562</c:v>
                </c:pt>
                <c:pt idx="260">
                  <c:v>7.3265039352685903</c:v>
                </c:pt>
                <c:pt idx="261">
                  <c:v>7.2820353514079557</c:v>
                </c:pt>
                <c:pt idx="262">
                  <c:v>7.2376752921657044</c:v>
                </c:pt>
                <c:pt idx="263">
                  <c:v>7.1934232567023741</c:v>
                </c:pt>
                <c:pt idx="264">
                  <c:v>7.1492787475705768</c:v>
                </c:pt>
                <c:pt idx="265">
                  <c:v>7.1052412706848713</c:v>
                </c:pt>
                <c:pt idx="266">
                  <c:v>7.0613103352915232</c:v>
                </c:pt>
                <c:pt idx="267">
                  <c:v>7.0174854539391731</c:v>
                </c:pt>
                <c:pt idx="268">
                  <c:v>6.9737661424495627</c:v>
                </c:pt>
                <c:pt idx="269">
                  <c:v>6.930151919888317</c:v>
                </c:pt>
                <c:pt idx="270">
                  <c:v>6.8866423085367501</c:v>
                </c:pt>
                <c:pt idx="271">
                  <c:v>6.8432368338632728</c:v>
                </c:pt>
                <c:pt idx="272">
                  <c:v>6.7999350244954258</c:v>
                </c:pt>
                <c:pt idx="273">
                  <c:v>6.7567364121920832</c:v>
                </c:pt>
                <c:pt idx="274">
                  <c:v>6.7136405318165089</c:v>
                </c:pt>
                <c:pt idx="275">
                  <c:v>6.6706469213086734</c:v>
                </c:pt>
                <c:pt idx="276">
                  <c:v>6.627755121658879</c:v>
                </c:pt>
                <c:pt idx="277">
                  <c:v>6.5849646768808725</c:v>
                </c:pt>
                <c:pt idx="278">
                  <c:v>6.5422751339860383</c:v>
                </c:pt>
                <c:pt idx="279">
                  <c:v>6.499686042957137</c:v>
                </c:pt>
                <c:pt idx="280">
                  <c:v>6.4571969567227256</c:v>
                </c:pt>
                <c:pt idx="281">
                  <c:v>6.4148074311316918</c:v>
                </c:pt>
                <c:pt idx="282">
                  <c:v>6.3725170249284702</c:v>
                </c:pt>
                <c:pt idx="283">
                  <c:v>6.3303252997276331</c:v>
                </c:pt>
                <c:pt idx="284">
                  <c:v>6.2882318199897327</c:v>
                </c:pt>
                <c:pt idx="285">
                  <c:v>6.2462361529969712</c:v>
                </c:pt>
                <c:pt idx="286">
                  <c:v>6.2043378688287021</c:v>
                </c:pt>
                <c:pt idx="287">
                  <c:v>6.1625365403380101</c:v>
                </c:pt>
                <c:pt idx="288">
                  <c:v>6.1208317431281216</c:v>
                </c:pt>
                <c:pt idx="289">
                  <c:v>6.0792230555289848</c:v>
                </c:pt>
                <c:pt idx="290">
                  <c:v>6.0377100585741914</c:v>
                </c:pt>
                <c:pt idx="291">
                  <c:v>5.9962923359781257</c:v>
                </c:pt>
                <c:pt idx="292">
                  <c:v>5.9549694741133408</c:v>
                </c:pt>
                <c:pt idx="293">
                  <c:v>5.91374106198856</c:v>
                </c:pt>
                <c:pt idx="294">
                  <c:v>5.8726066912259967</c:v>
                </c:pt>
                <c:pt idx="295">
                  <c:v>5.8315659560398103</c:v>
                </c:pt>
                <c:pt idx="296">
                  <c:v>5.790618453214563</c:v>
                </c:pt>
                <c:pt idx="297">
                  <c:v>5.7497637820832779</c:v>
                </c:pt>
                <c:pt idx="298">
                  <c:v>5.7090015445065774</c:v>
                </c:pt>
                <c:pt idx="299">
                  <c:v>5.6683313448518788</c:v>
                </c:pt>
                <c:pt idx="300">
                  <c:v>5.6277527899722486</c:v>
                </c:pt>
                <c:pt idx="301">
                  <c:v>5.5872654891858247</c:v>
                </c:pt>
                <c:pt idx="302">
                  <c:v>5.5468690542555805</c:v>
                </c:pt>
                <c:pt idx="303">
                  <c:v>5.5065630993694299</c:v>
                </c:pt>
                <c:pt idx="304">
                  <c:v>5.4663472411197631</c:v>
                </c:pt>
                <c:pt idx="305">
                  <c:v>5.4262210984840635</c:v>
                </c:pt>
                <c:pt idx="306">
                  <c:v>5.3861842928053534</c:v>
                </c:pt>
                <c:pt idx="307">
                  <c:v>5.3462364477725259</c:v>
                </c:pt>
                <c:pt idx="308">
                  <c:v>5.3063771894017577</c:v>
                </c:pt>
                <c:pt idx="309">
                  <c:v>5.266606146017125</c:v>
                </c:pt>
                <c:pt idx="310">
                  <c:v>5.2269229482317314</c:v>
                </c:pt>
                <c:pt idx="311">
                  <c:v>5.1873272289298029</c:v>
                </c:pt>
                <c:pt idx="312">
                  <c:v>5.1478186232474741</c:v>
                </c:pt>
                <c:pt idx="313">
                  <c:v>5.108396768555167</c:v>
                </c:pt>
                <c:pt idx="314">
                  <c:v>5.0690613044393444</c:v>
                </c:pt>
                <c:pt idx="315">
                  <c:v>5.0298118726848315</c:v>
                </c:pt>
                <c:pt idx="316">
                  <c:v>4.9906481172568533</c:v>
                </c:pt>
                <c:pt idx="317">
                  <c:v>4.9515696842836974</c:v>
                </c:pt>
                <c:pt idx="318">
                  <c:v>4.9125762220397178</c:v>
                </c:pt>
                <c:pt idx="319">
                  <c:v>4.8736673809277136</c:v>
                </c:pt>
                <c:pt idx="320">
                  <c:v>4.8348428134621031</c:v>
                </c:pt>
                <c:pt idx="321">
                  <c:v>4.7961021742524395</c:v>
                </c:pt>
                <c:pt idx="322">
                  <c:v>4.7574451199861869</c:v>
                </c:pt>
                <c:pt idx="323">
                  <c:v>4.7188713094128616</c:v>
                </c:pt>
                <c:pt idx="324">
                  <c:v>4.6803804033274332</c:v>
                </c:pt>
                <c:pt idx="325">
                  <c:v>4.6419720645538405</c:v>
                </c:pt>
                <c:pt idx="326">
                  <c:v>4.6036459579298139</c:v>
                </c:pt>
                <c:pt idx="327">
                  <c:v>4.5654017502902775</c:v>
                </c:pt>
                <c:pt idx="328">
                  <c:v>4.5272391104521148</c:v>
                </c:pt>
                <c:pt idx="329">
                  <c:v>4.4891577091981389</c:v>
                </c:pt>
                <c:pt idx="330">
                  <c:v>4.4511572192625408</c:v>
                </c:pt>
                <c:pt idx="331">
                  <c:v>4.413237315314916</c:v>
                </c:pt>
                <c:pt idx="332">
                  <c:v>4.3753976739454856</c:v>
                </c:pt>
                <c:pt idx="333">
                  <c:v>4.3376379736501463</c:v>
                </c:pt>
                <c:pt idx="334">
                  <c:v>4.2999578948154635</c:v>
                </c:pt>
                <c:pt idx="335">
                  <c:v>4.2623571197045749</c:v>
                </c:pt>
                <c:pt idx="336">
                  <c:v>4.2248353324421828</c:v>
                </c:pt>
                <c:pt idx="337">
                  <c:v>4.1873922190000599</c:v>
                </c:pt>
                <c:pt idx="338">
                  <c:v>4.1500274671833495</c:v>
                </c:pt>
                <c:pt idx="339">
                  <c:v>4.1127407666161844</c:v>
                </c:pt>
                <c:pt idx="340">
                  <c:v>4.0755318087277601</c:v>
                </c:pt>
                <c:pt idx="341">
                  <c:v>4.0384002867382947</c:v>
                </c:pt>
                <c:pt idx="342">
                  <c:v>4.0013458956456702</c:v>
                </c:pt>
                <c:pt idx="343">
                  <c:v>3.964368332211734</c:v>
                </c:pt>
                <c:pt idx="344">
                  <c:v>3.9274672949487694</c:v>
                </c:pt>
                <c:pt idx="345">
                  <c:v>3.8906424841063085</c:v>
                </c:pt>
                <c:pt idx="346">
                  <c:v>3.8538936016578305</c:v>
                </c:pt>
                <c:pt idx="347">
                  <c:v>3.8172203512878582</c:v>
                </c:pt>
                <c:pt idx="348">
                  <c:v>3.7806224383788845</c:v>
                </c:pt>
                <c:pt idx="349">
                  <c:v>3.744099569998582</c:v>
                </c:pt>
                <c:pt idx="350">
                  <c:v>3.7076514548870705</c:v>
                </c:pt>
                <c:pt idx="351">
                  <c:v>3.6712778034444682</c:v>
                </c:pt>
                <c:pt idx="352">
                  <c:v>3.6349783277182155</c:v>
                </c:pt>
                <c:pt idx="353">
                  <c:v>3.5987527413910243</c:v>
                </c:pt>
                <c:pt idx="354">
                  <c:v>3.5626007597683724</c:v>
                </c:pt>
                <c:pt idx="355">
                  <c:v>3.5265220997665097</c:v>
                </c:pt>
                <c:pt idx="356">
                  <c:v>3.4905164799004069</c:v>
                </c:pt>
                <c:pt idx="357">
                  <c:v>3.4545836202719329</c:v>
                </c:pt>
                <c:pt idx="358">
                  <c:v>3.4187232425579737</c:v>
                </c:pt>
                <c:pt idx="359">
                  <c:v>3.3829350699988936</c:v>
                </c:pt>
                <c:pt idx="360">
                  <c:v>3.3472188273867118</c:v>
                </c:pt>
                <c:pt idx="361">
                  <c:v>3.3115742410538473</c:v>
                </c:pt>
                <c:pt idx="362">
                  <c:v>3.2760010388620344</c:v>
                </c:pt>
                <c:pt idx="363">
                  <c:v>3.2404989501902151</c:v>
                </c:pt>
                <c:pt idx="364">
                  <c:v>3.2050677059243071</c:v>
                </c:pt>
                <c:pt idx="365">
                  <c:v>3.1697070384455515</c:v>
                </c:pt>
                <c:pt idx="366">
                  <c:v>3.1344166816199959</c:v>
                </c:pt>
                <c:pt idx="367">
                  <c:v>3.0991963707872401</c:v>
                </c:pt>
                <c:pt idx="368">
                  <c:v>3.0640458427499766</c:v>
                </c:pt>
                <c:pt idx="369">
                  <c:v>3.0289648357631904</c:v>
                </c:pt>
                <c:pt idx="370">
                  <c:v>2.9939530895235862</c:v>
                </c:pt>
                <c:pt idx="371">
                  <c:v>2.9590103451592995</c:v>
                </c:pt>
                <c:pt idx="372">
                  <c:v>2.9241363452192104</c:v>
                </c:pt>
                <c:pt idx="373">
                  <c:v>2.8893308336632231</c:v>
                </c:pt>
                <c:pt idx="374">
                  <c:v>2.854593555851352</c:v>
                </c:pt>
                <c:pt idx="375">
                  <c:v>2.8199242585341153</c:v>
                </c:pt>
                <c:pt idx="376">
                  <c:v>2.7853226898425874</c:v>
                </c:pt>
                <c:pt idx="377">
                  <c:v>2.750788599278053</c:v>
                </c:pt>
                <c:pt idx="378">
                  <c:v>2.7163217377026285</c:v>
                </c:pt>
                <c:pt idx="379">
                  <c:v>2.6819218573292005</c:v>
                </c:pt>
                <c:pt idx="380">
                  <c:v>2.6475887117120465</c:v>
                </c:pt>
                <c:pt idx="381">
                  <c:v>2.6133220557371146</c:v>
                </c:pt>
                <c:pt idx="382">
                  <c:v>2.5791216456124744</c:v>
                </c:pt>
                <c:pt idx="383">
                  <c:v>2.5449872388591643</c:v>
                </c:pt>
                <c:pt idx="384">
                  <c:v>2.5109185943014722</c:v>
                </c:pt>
                <c:pt idx="385">
                  <c:v>2.4769154720582378</c:v>
                </c:pt>
                <c:pt idx="386">
                  <c:v>2.4429776335331326</c:v>
                </c:pt>
                <c:pt idx="387">
                  <c:v>2.4091048414061902</c:v>
                </c:pt>
                <c:pt idx="388">
                  <c:v>2.3752968596242567</c:v>
                </c:pt>
                <c:pt idx="389">
                  <c:v>2.3415534533924074</c:v>
                </c:pt>
                <c:pt idx="390">
                  <c:v>2.3078743891649083</c:v>
                </c:pt>
                <c:pt idx="391">
                  <c:v>2.2742594346368037</c:v>
                </c:pt>
                <c:pt idx="392">
                  <c:v>2.2407083587348211</c:v>
                </c:pt>
                <c:pt idx="393">
                  <c:v>2.2072209316089015</c:v>
                </c:pt>
                <c:pt idx="394">
                  <c:v>2.1737969246238436</c:v>
                </c:pt>
                <c:pt idx="395">
                  <c:v>2.1404361103506631</c:v>
                </c:pt>
                <c:pt idx="396">
                  <c:v>2.1071382625581805</c:v>
                </c:pt>
                <c:pt idx="397">
                  <c:v>2.0739031562048353</c:v>
                </c:pt>
                <c:pt idx="398">
                  <c:v>2.0407305674305576</c:v>
                </c:pt>
                <c:pt idx="399">
                  <c:v>2.0076202735480138</c:v>
                </c:pt>
                <c:pt idx="400">
                  <c:v>1.9745720530352742</c:v>
                </c:pt>
                <c:pt idx="401">
                  <c:v>1.9415856855274001</c:v>
                </c:pt>
                <c:pt idx="402">
                  <c:v>1.9086609518083151</c:v>
                </c:pt>
                <c:pt idx="403">
                  <c:v>1.8757976338033018</c:v>
                </c:pt>
                <c:pt idx="404">
                  <c:v>1.8429955145708732</c:v>
                </c:pt>
                <c:pt idx="405">
                  <c:v>1.8102543782949851</c:v>
                </c:pt>
                <c:pt idx="406">
                  <c:v>1.7775740102778173</c:v>
                </c:pt>
                <c:pt idx="407">
                  <c:v>1.7449541969314737</c:v>
                </c:pt>
                <c:pt idx="408">
                  <c:v>1.7123947257708778</c:v>
                </c:pt>
                <c:pt idx="409">
                  <c:v>1.679895385406212</c:v>
                </c:pt>
                <c:pt idx="410">
                  <c:v>1.64745596553513</c:v>
                </c:pt>
                <c:pt idx="411">
                  <c:v>1.6150762569359358</c:v>
                </c:pt>
                <c:pt idx="412">
                  <c:v>1.5827560514597963</c:v>
                </c:pt>
                <c:pt idx="413">
                  <c:v>1.5504951420238058</c:v>
                </c:pt>
                <c:pt idx="414">
                  <c:v>1.5182933226035402</c:v>
                </c:pt>
                <c:pt idx="415">
                  <c:v>1.4861503882261786</c:v>
                </c:pt>
                <c:pt idx="416">
                  <c:v>1.4540661349631705</c:v>
                </c:pt>
                <c:pt idx="417">
                  <c:v>1.4220403599235851</c:v>
                </c:pt>
                <c:pt idx="418">
                  <c:v>1.3900728612466651</c:v>
                </c:pt>
                <c:pt idx="419">
                  <c:v>1.358163438095346</c:v>
                </c:pt>
                <c:pt idx="420">
                  <c:v>1.3263118906490945</c:v>
                </c:pt>
                <c:pt idx="421">
                  <c:v>1.294518020097712</c:v>
                </c:pt>
                <c:pt idx="422">
                  <c:v>1.2627816286337179</c:v>
                </c:pt>
                <c:pt idx="423">
                  <c:v>1.2311025194463809</c:v>
                </c:pt>
                <c:pt idx="424">
                  <c:v>1.1994804967148411</c:v>
                </c:pt>
                <c:pt idx="425">
                  <c:v>1.1679153656016865</c:v>
                </c:pt>
                <c:pt idx="426">
                  <c:v>1.1364069322461319</c:v>
                </c:pt>
                <c:pt idx="427">
                  <c:v>1.1049550037579934</c:v>
                </c:pt>
                <c:pt idx="428">
                  <c:v>1.0735593882109242</c:v>
                </c:pt>
                <c:pt idx="429">
                  <c:v>1.0422198946362187</c:v>
                </c:pt>
                <c:pt idx="430">
                  <c:v>1.010936333016673</c:v>
                </c:pt>
                <c:pt idx="431">
                  <c:v>0.97970851427987782</c:v>
                </c:pt>
                <c:pt idx="432">
                  <c:v>0.94853625029270461</c:v>
                </c:pt>
                <c:pt idx="433">
                  <c:v>0.9174193538544273</c:v>
                </c:pt>
                <c:pt idx="434">
                  <c:v>0.88635763869115181</c:v>
                </c:pt>
                <c:pt idx="435">
                  <c:v>0.85535091944962005</c:v>
                </c:pt>
                <c:pt idx="436">
                  <c:v>0.82439901169107088</c:v>
                </c:pt>
                <c:pt idx="437">
                  <c:v>0.79350173188549888</c:v>
                </c:pt>
                <c:pt idx="438">
                  <c:v>0.76265889740574266</c:v>
                </c:pt>
                <c:pt idx="439">
                  <c:v>0.7318703265214026</c:v>
                </c:pt>
                <c:pt idx="440">
                  <c:v>0.70113583839332705</c:v>
                </c:pt>
                <c:pt idx="441">
                  <c:v>0.67045525306753007</c:v>
                </c:pt>
                <c:pt idx="442">
                  <c:v>0.63982839146984816</c:v>
                </c:pt>
                <c:pt idx="443">
                  <c:v>0.60925507540002855</c:v>
                </c:pt>
                <c:pt idx="444">
                  <c:v>0.57873512752627221</c:v>
                </c:pt>
                <c:pt idx="445">
                  <c:v>0.548268371379379</c:v>
                </c:pt>
                <c:pt idx="446">
                  <c:v>0.51785463134751808</c:v>
                </c:pt>
                <c:pt idx="447">
                  <c:v>0.48749373267048668</c:v>
                </c:pt>
                <c:pt idx="448">
                  <c:v>0.45718550143465109</c:v>
                </c:pt>
                <c:pt idx="449">
                  <c:v>0.42692976456703491</c:v>
                </c:pt>
                <c:pt idx="450">
                  <c:v>0.39672634983026001</c:v>
                </c:pt>
                <c:pt idx="451">
                  <c:v>0.3665750858173169</c:v>
                </c:pt>
                <c:pt idx="452">
                  <c:v>0.33647580194605098</c:v>
                </c:pt>
                <c:pt idx="453">
                  <c:v>0.30642832845398971</c:v>
                </c:pt>
                <c:pt idx="454">
                  <c:v>0.27643249639339729</c:v>
                </c:pt>
                <c:pt idx="455">
                  <c:v>0.24648813762564714</c:v>
                </c:pt>
                <c:pt idx="456">
                  <c:v>0.21659508481656076</c:v>
                </c:pt>
                <c:pt idx="457">
                  <c:v>0.18675317143123493</c:v>
                </c:pt>
                <c:pt idx="458">
                  <c:v>0.15696223172886903</c:v>
                </c:pt>
                <c:pt idx="459">
                  <c:v>0.12722210075764906</c:v>
                </c:pt>
                <c:pt idx="460">
                  <c:v>9.7532614350313906E-2</c:v>
                </c:pt>
                <c:pt idx="461">
                  <c:v>6.7893609118584664E-2</c:v>
                </c:pt>
                <c:pt idx="462">
                  <c:v>3.8304922449128753E-2</c:v>
                </c:pt>
                <c:pt idx="463">
                  <c:v>8.7663924975913687E-3</c:v>
                </c:pt>
                <c:pt idx="464">
                  <c:v>-2.0722141815099349E-2</c:v>
                </c:pt>
                <c:pt idx="465">
                  <c:v>-5.0160840808189278E-2</c:v>
                </c:pt>
                <c:pt idx="466">
                  <c:v>-7.9549864045645791E-2</c:v>
                </c:pt>
                <c:pt idx="467">
                  <c:v>-0.10888937034064838</c:v>
                </c:pt>
                <c:pt idx="468">
                  <c:v>-0.13817951776047721</c:v>
                </c:pt>
                <c:pt idx="469">
                  <c:v>-0.16742046363128793</c:v>
                </c:pt>
                <c:pt idx="470">
                  <c:v>-0.19661236454197706</c:v>
                </c:pt>
                <c:pt idx="471">
                  <c:v>-0.22575537634963894</c:v>
                </c:pt>
                <c:pt idx="472">
                  <c:v>-0.25484965418360161</c:v>
                </c:pt>
                <c:pt idx="473">
                  <c:v>-0.28389535244974695</c:v>
                </c:pt>
                <c:pt idx="474">
                  <c:v>-0.31289262483545599</c:v>
                </c:pt>
                <c:pt idx="475">
                  <c:v>-0.34184162431353116</c:v>
                </c:pt>
                <c:pt idx="476">
                  <c:v>-0.37074250314680057</c:v>
                </c:pt>
                <c:pt idx="477">
                  <c:v>-0.39959541289255185</c:v>
                </c:pt>
                <c:pt idx="478">
                  <c:v>-0.4284005044066248</c:v>
                </c:pt>
                <c:pt idx="479">
                  <c:v>-0.45715792784784526</c:v>
                </c:pt>
                <c:pt idx="480">
                  <c:v>-0.48586783268217459</c:v>
                </c:pt>
                <c:pt idx="481">
                  <c:v>-0.51453036768691618</c:v>
                </c:pt>
                <c:pt idx="482">
                  <c:v>-0.54314568095514915</c:v>
                </c:pt>
                <c:pt idx="483">
                  <c:v>-0.57171391989948006</c:v>
                </c:pt>
                <c:pt idx="484">
                  <c:v>-0.60023523125636302</c:v>
                </c:pt>
                <c:pt idx="485">
                  <c:v>-0.6287097610904766</c:v>
                </c:pt>
                <c:pt idx="486">
                  <c:v>-0.65713765479796393</c:v>
                </c:pt>
                <c:pt idx="487">
                  <c:v>-0.6855190571114349</c:v>
                </c:pt>
                <c:pt idx="488">
                  <c:v>-0.71385411210331995</c:v>
                </c:pt>
                <c:pt idx="489">
                  <c:v>-0.74214296319007644</c:v>
                </c:pt>
                <c:pt idx="490">
                  <c:v>-0.77038575313599722</c:v>
                </c:pt>
                <c:pt idx="491">
                  <c:v>-0.79858262405730329</c:v>
                </c:pt>
                <c:pt idx="492">
                  <c:v>-0.82673371742589552</c:v>
                </c:pt>
                <c:pt idx="493">
                  <c:v>-0.85483917407316312</c:v>
                </c:pt>
                <c:pt idx="494">
                  <c:v>-0.88289913419390587</c:v>
                </c:pt>
                <c:pt idx="495">
                  <c:v>-0.91091373735014258</c:v>
                </c:pt>
                <c:pt idx="496">
                  <c:v>-0.93888312247474914</c:v>
                </c:pt>
                <c:pt idx="497">
                  <c:v>-0.96680742787538065</c:v>
                </c:pt>
                <c:pt idx="498">
                  <c:v>-0.99468679123782522</c:v>
                </c:pt>
                <c:pt idx="499">
                  <c:v>-1.0225213496302672</c:v>
                </c:pt>
                <c:pt idx="500">
                  <c:v>-1.0503112395064136</c:v>
                </c:pt>
                <c:pt idx="501">
                  <c:v>-1.0780565967093594</c:v>
                </c:pt>
                <c:pt idx="502">
                  <c:v>-1.1057575564751119</c:v>
                </c:pt>
                <c:pt idx="503">
                  <c:v>-1.1334142534362286</c:v>
                </c:pt>
                <c:pt idx="504">
                  <c:v>-1.1610268216253417</c:v>
                </c:pt>
                <c:pt idx="505">
                  <c:v>-1.188595394478682</c:v>
                </c:pt>
                <c:pt idx="506">
                  <c:v>-1.2161201048397174</c:v>
                </c:pt>
                <c:pt idx="507">
                  <c:v>-1.2436010849622221</c:v>
                </c:pt>
                <c:pt idx="508">
                  <c:v>-1.2710384665141419</c:v>
                </c:pt>
                <c:pt idx="509">
                  <c:v>-1.2984323805808344</c:v>
                </c:pt>
                <c:pt idx="510">
                  <c:v>-1.3257829576685936</c:v>
                </c:pt>
                <c:pt idx="511">
                  <c:v>-1.3530903277077186</c:v>
                </c:pt>
                <c:pt idx="512">
                  <c:v>-1.3803546200562664</c:v>
                </c:pt>
                <c:pt idx="513">
                  <c:v>-1.4075759635029499</c:v>
                </c:pt>
                <c:pt idx="514">
                  <c:v>-1.4347544862708901</c:v>
                </c:pt>
                <c:pt idx="515">
                  <c:v>-1.4618903160206855</c:v>
                </c:pt>
                <c:pt idx="516">
                  <c:v>-1.4889835798534818</c:v>
                </c:pt>
                <c:pt idx="517">
                  <c:v>-1.5160344043144391</c:v>
                </c:pt>
                <c:pt idx="518">
                  <c:v>-1.5430429153956879</c:v>
                </c:pt>
                <c:pt idx="519">
                  <c:v>-1.5700092385401376</c:v>
                </c:pt>
                <c:pt idx="520">
                  <c:v>-1.5969334986438639</c:v>
                </c:pt>
                <c:pt idx="521">
                  <c:v>-1.6238158200596331</c:v>
                </c:pt>
                <c:pt idx="522">
                  <c:v>-1.6506563265998011</c:v>
                </c:pt>
                <c:pt idx="523">
                  <c:v>-1.6774551415399515</c:v>
                </c:pt>
                <c:pt idx="524">
                  <c:v>-1.7042123876212258</c:v>
                </c:pt>
                <c:pt idx="525">
                  <c:v>-1.730928187054019</c:v>
                </c:pt>
                <c:pt idx="526">
                  <c:v>-1.7576026615204796</c:v>
                </c:pt>
                <c:pt idx="527">
                  <c:v>-1.7842359321779213</c:v>
                </c:pt>
                <c:pt idx="528">
                  <c:v>-1.8108281196614939</c:v>
                </c:pt>
                <c:pt idx="529">
                  <c:v>-1.8373793440874806</c:v>
                </c:pt>
                <c:pt idx="530">
                  <c:v>-1.8638897250559125</c:v>
                </c:pt>
                <c:pt idx="531">
                  <c:v>-1.8903593816538091</c:v>
                </c:pt>
                <c:pt idx="532">
                  <c:v>-1.9167884324576789</c:v>
                </c:pt>
                <c:pt idx="533">
                  <c:v>-1.9431769955367599</c:v>
                </c:pt>
                <c:pt idx="534">
                  <c:v>-1.9695251884558616</c:v>
                </c:pt>
                <c:pt idx="535">
                  <c:v>-1.9958331282779795</c:v>
                </c:pt>
                <c:pt idx="536">
                  <c:v>-2.0221009315672518</c:v>
                </c:pt>
                <c:pt idx="537">
                  <c:v>-2.0483287143917437</c:v>
                </c:pt>
                <c:pt idx="538">
                  <c:v>-2.0745165923263471</c:v>
                </c:pt>
                <c:pt idx="539">
                  <c:v>-2.1006646804551679</c:v>
                </c:pt>
                <c:pt idx="540">
                  <c:v>-2.1267730933749363</c:v>
                </c:pt>
                <c:pt idx="541">
                  <c:v>-2.1528419451969967</c:v>
                </c:pt>
                <c:pt idx="542">
                  <c:v>-2.1788713495505476</c:v>
                </c:pt>
                <c:pt idx="543">
                  <c:v>-2.2048614195849154</c:v>
                </c:pt>
                <c:pt idx="544">
                  <c:v>-2.2308122679727944</c:v>
                </c:pt>
                <c:pt idx="545">
                  <c:v>-2.2567240069121794</c:v>
                </c:pt>
                <c:pt idx="546">
                  <c:v>-2.2825967481296061</c:v>
                </c:pt>
                <c:pt idx="547">
                  <c:v>-2.3084306028823676</c:v>
                </c:pt>
                <c:pt idx="548">
                  <c:v>-2.3342256819614136</c:v>
                </c:pt>
                <c:pt idx="549">
                  <c:v>-2.3599820956936242</c:v>
                </c:pt>
                <c:pt idx="550">
                  <c:v>-2.3856999539447656</c:v>
                </c:pt>
                <c:pt idx="551">
                  <c:v>-2.4113793661214231</c:v>
                </c:pt>
                <c:pt idx="552">
                  <c:v>-2.4370204411742975</c:v>
                </c:pt>
                <c:pt idx="553">
                  <c:v>-2.4626232876000245</c:v>
                </c:pt>
                <c:pt idx="554">
                  <c:v>-2.4881880134441303</c:v>
                </c:pt>
                <c:pt idx="555">
                  <c:v>-2.5137147263033057</c:v>
                </c:pt>
                <c:pt idx="556">
                  <c:v>-2.5392035333277931</c:v>
                </c:pt>
                <c:pt idx="557">
                  <c:v>-2.5646545412239448</c:v>
                </c:pt>
                <c:pt idx="558">
                  <c:v>-2.5900678562567805</c:v>
                </c:pt>
                <c:pt idx="559">
                  <c:v>-2.615443584252148</c:v>
                </c:pt>
                <c:pt idx="560">
                  <c:v>-2.6407818305991668</c:v>
                </c:pt>
                <c:pt idx="561">
                  <c:v>-2.6660827002526162</c:v>
                </c:pt>
                <c:pt idx="562">
                  <c:v>-2.6913462977355493</c:v>
                </c:pt>
                <c:pt idx="563">
                  <c:v>-2.7165727271411697</c:v>
                </c:pt>
                <c:pt idx="564">
                  <c:v>-2.7417620921355592</c:v>
                </c:pt>
                <c:pt idx="565">
                  <c:v>-2.7669144959596679</c:v>
                </c:pt>
                <c:pt idx="566">
                  <c:v>-2.7920300414320423</c:v>
                </c:pt>
                <c:pt idx="567">
                  <c:v>-2.8171088309504739</c:v>
                </c:pt>
                <c:pt idx="568">
                  <c:v>-2.842150966495069</c:v>
                </c:pt>
                <c:pt idx="569">
                  <c:v>-2.8671565496296694</c:v>
                </c:pt>
                <c:pt idx="570">
                  <c:v>-2.8921256815047514</c:v>
                </c:pt>
                <c:pt idx="571">
                  <c:v>-2.9170584628591882</c:v>
                </c:pt>
                <c:pt idx="572">
                  <c:v>-2.9419549940229217</c:v>
                </c:pt>
                <c:pt idx="573">
                  <c:v>-2.9668153749184398</c:v>
                </c:pt>
                <c:pt idx="574">
                  <c:v>-2.9916397050638466</c:v>
                </c:pt>
                <c:pt idx="575">
                  <c:v>-3.0164280835742829</c:v>
                </c:pt>
                <c:pt idx="576">
                  <c:v>-3.0411806091644848</c:v>
                </c:pt>
                <c:pt idx="577">
                  <c:v>-3.0658973801507159</c:v>
                </c:pt>
                <c:pt idx="578">
                  <c:v>-3.0905784944529842</c:v>
                </c:pt>
                <c:pt idx="579">
                  <c:v>-3.115224049597316</c:v>
                </c:pt>
                <c:pt idx="580">
                  <c:v>-3.1398341427173477</c:v>
                </c:pt>
                <c:pt idx="581">
                  <c:v>-3.1644088705569402</c:v>
                </c:pt>
                <c:pt idx="582">
                  <c:v>-3.1889483294719412</c:v>
                </c:pt>
                <c:pt idx="583">
                  <c:v>-3.2134526154322316</c:v>
                </c:pt>
                <c:pt idx="584">
                  <c:v>-3.2379218240240561</c:v>
                </c:pt>
                <c:pt idx="585">
                  <c:v>-3.2623560504517854</c:v>
                </c:pt>
                <c:pt idx="586">
                  <c:v>-3.286755389539735</c:v>
                </c:pt>
                <c:pt idx="587">
                  <c:v>-3.3111199357347232</c:v>
                </c:pt>
                <c:pt idx="588">
                  <c:v>-3.3354497831075491</c:v>
                </c:pt>
                <c:pt idx="589">
                  <c:v>-3.3597450253552665</c:v>
                </c:pt>
                <c:pt idx="590">
                  <c:v>-3.3840057558028889</c:v>
                </c:pt>
                <c:pt idx="591">
                  <c:v>-3.4082320674056632</c:v>
                </c:pt>
                <c:pt idx="592">
                  <c:v>-3.4324240527507186</c:v>
                </c:pt>
                <c:pt idx="593">
                  <c:v>-3.4565818040590557</c:v>
                </c:pt>
                <c:pt idx="594">
                  <c:v>-3.4807054131876498</c:v>
                </c:pt>
                <c:pt idx="595">
                  <c:v>-3.5047949716308722</c:v>
                </c:pt>
                <c:pt idx="596">
                  <c:v>-3.5288505705230477</c:v>
                </c:pt>
                <c:pt idx="597">
                  <c:v>-3.5528723006397058</c:v>
                </c:pt>
                <c:pt idx="598">
                  <c:v>-3.576860252399797</c:v>
                </c:pt>
                <c:pt idx="599">
                  <c:v>-3.6008145158674552</c:v>
                </c:pt>
                <c:pt idx="600">
                  <c:v>-3.6247351807538166</c:v>
                </c:pt>
                <c:pt idx="601">
                  <c:v>-3.6486223364188959</c:v>
                </c:pt>
                <c:pt idx="602">
                  <c:v>-3.6724760718731204</c:v>
                </c:pt>
                <c:pt idx="603">
                  <c:v>-3.6962964757797181</c:v>
                </c:pt>
                <c:pt idx="604">
                  <c:v>-3.7200836364559109</c:v>
                </c:pt>
                <c:pt idx="605">
                  <c:v>-3.7438376418749613</c:v>
                </c:pt>
                <c:pt idx="606">
                  <c:v>-3.767558579668048</c:v>
                </c:pt>
                <c:pt idx="607">
                  <c:v>-3.791246537125744</c:v>
                </c:pt>
                <c:pt idx="608">
                  <c:v>-3.8149016011997219</c:v>
                </c:pt>
                <c:pt idx="609">
                  <c:v>-3.8385238585051411</c:v>
                </c:pt>
                <c:pt idx="610">
                  <c:v>-3.8621133953215576</c:v>
                </c:pt>
                <c:pt idx="611">
                  <c:v>-3.8856702975950839</c:v>
                </c:pt>
                <c:pt idx="612">
                  <c:v>-3.9091946509398667</c:v>
                </c:pt>
                <c:pt idx="613">
                  <c:v>-3.9326865406400771</c:v>
                </c:pt>
                <c:pt idx="614">
                  <c:v>-3.9561460516511033</c:v>
                </c:pt>
                <c:pt idx="615">
                  <c:v>-3.9795732686018823</c:v>
                </c:pt>
                <c:pt idx="616">
                  <c:v>-4.0029682757958653</c:v>
                </c:pt>
                <c:pt idx="617">
                  <c:v>-4.026331157213292</c:v>
                </c:pt>
                <c:pt idx="618">
                  <c:v>-4.0496619965122136</c:v>
                </c:pt>
                <c:pt idx="619">
                  <c:v>-4.0729608770306527</c:v>
                </c:pt>
                <c:pt idx="620">
                  <c:v>-4.0962278817878541</c:v>
                </c:pt>
                <c:pt idx="621">
                  <c:v>-4.1194630934862744</c:v>
                </c:pt>
                <c:pt idx="622">
                  <c:v>-4.1426665945126047</c:v>
                </c:pt>
                <c:pt idx="623">
                  <c:v>-4.1658384669400448</c:v>
                </c:pt>
                <c:pt idx="624">
                  <c:v>-4.1889787925291557</c:v>
                </c:pt>
                <c:pt idx="625">
                  <c:v>-4.2120876527300766</c:v>
                </c:pt>
                <c:pt idx="626">
                  <c:v>-4.2351651286836614</c:v>
                </c:pt>
                <c:pt idx="627">
                  <c:v>-4.2582113012233549</c:v>
                </c:pt>
                <c:pt idx="628">
                  <c:v>-4.2812262508762728</c:v>
                </c:pt>
                <c:pt idx="629">
                  <c:v>-4.3042100578651912</c:v>
                </c:pt>
                <c:pt idx="630">
                  <c:v>-4.3271628021097968</c:v>
                </c:pt>
                <c:pt idx="631">
                  <c:v>-4.350084563228279</c:v>
                </c:pt>
                <c:pt idx="632">
                  <c:v>-4.3729754205388076</c:v>
                </c:pt>
                <c:pt idx="633">
                  <c:v>-4.3958354530611246</c:v>
                </c:pt>
                <c:pt idx="634">
                  <c:v>-4.4186647395177943</c:v>
                </c:pt>
                <c:pt idx="635">
                  <c:v>-4.4414633583361365</c:v>
                </c:pt>
                <c:pt idx="636">
                  <c:v>-4.4642313876488515</c:v>
                </c:pt>
                <c:pt idx="637">
                  <c:v>-4.4869689052964077</c:v>
                </c:pt>
                <c:pt idx="638">
                  <c:v>-4.5096759888280076</c:v>
                </c:pt>
                <c:pt idx="639">
                  <c:v>-4.5323527155030092</c:v>
                </c:pt>
                <c:pt idx="640">
                  <c:v>-4.5549991622925177</c:v>
                </c:pt>
                <c:pt idx="641">
                  <c:v>-4.5776154058805787</c:v>
                </c:pt>
                <c:pt idx="642">
                  <c:v>-4.6002015226658841</c:v>
                </c:pt>
                <c:pt idx="643">
                  <c:v>-4.6227575887629655</c:v>
                </c:pt>
                <c:pt idx="644">
                  <c:v>-4.6452836800037289</c:v>
                </c:pt>
                <c:pt idx="645">
                  <c:v>-4.6677798719386487</c:v>
                </c:pt>
                <c:pt idx="646">
                  <c:v>-4.6902462398381886</c:v>
                </c:pt>
                <c:pt idx="647">
                  <c:v>-4.712682858694393</c:v>
                </c:pt>
                <c:pt idx="648">
                  <c:v>-4.7350898032220812</c:v>
                </c:pt>
                <c:pt idx="649">
                  <c:v>-4.7574671478600408</c:v>
                </c:pt>
                <c:pt idx="650">
                  <c:v>-4.779814966772733</c:v>
                </c:pt>
                <c:pt idx="651">
                  <c:v>-4.8021333338512591</c:v>
                </c:pt>
                <c:pt idx="652">
                  <c:v>-4.8244223227149519</c:v>
                </c:pt>
                <c:pt idx="653">
                  <c:v>-4.8466820067125127</c:v>
                </c:pt>
                <c:pt idx="654">
                  <c:v>-4.8689124589235462</c:v>
                </c:pt>
                <c:pt idx="655">
                  <c:v>-4.8911137521596402</c:v>
                </c:pt>
                <c:pt idx="656">
                  <c:v>-4.9132859589657301</c:v>
                </c:pt>
                <c:pt idx="657">
                  <c:v>-4.9354291516214062</c:v>
                </c:pt>
                <c:pt idx="658">
                  <c:v>-4.9575434021423348</c:v>
                </c:pt>
                <c:pt idx="659">
                  <c:v>-4.9796287822811678</c:v>
                </c:pt>
                <c:pt idx="660">
                  <c:v>-5.0016853635290772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0187056"/>
        <c:axId val="1200187616"/>
      </c:scatterChart>
      <c:valAx>
        <c:axId val="1200187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0187616"/>
        <c:crosses val="autoZero"/>
        <c:crossBetween val="midCat"/>
      </c:valAx>
      <c:valAx>
        <c:axId val="1200187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01870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Thermistor!$G$14</c:f>
              <c:strCache>
                <c:ptCount val="1"/>
                <c:pt idx="0">
                  <c:v>Therm-5 Temp (C)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-0.11470778652668416"/>
                  <c:y val="-0.5271496792067658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Thermistor!$B$15:$B$675</c:f>
              <c:numCache>
                <c:formatCode>General</c:formatCode>
                <c:ptCount val="661"/>
                <c:pt idx="0">
                  <c:v>10</c:v>
                </c:pt>
                <c:pt idx="1">
                  <c:v>10.050000000000001</c:v>
                </c:pt>
                <c:pt idx="2">
                  <c:v>10.1</c:v>
                </c:pt>
                <c:pt idx="3">
                  <c:v>10.15</c:v>
                </c:pt>
                <c:pt idx="4">
                  <c:v>10.199999999999999</c:v>
                </c:pt>
                <c:pt idx="5">
                  <c:v>10.25</c:v>
                </c:pt>
                <c:pt idx="6">
                  <c:v>10.3</c:v>
                </c:pt>
                <c:pt idx="7">
                  <c:v>10.35</c:v>
                </c:pt>
                <c:pt idx="8">
                  <c:v>10.4</c:v>
                </c:pt>
                <c:pt idx="9">
                  <c:v>10.45</c:v>
                </c:pt>
                <c:pt idx="10">
                  <c:v>10.5</c:v>
                </c:pt>
                <c:pt idx="11">
                  <c:v>10.55</c:v>
                </c:pt>
                <c:pt idx="12">
                  <c:v>10.6</c:v>
                </c:pt>
                <c:pt idx="13">
                  <c:v>10.65</c:v>
                </c:pt>
                <c:pt idx="14">
                  <c:v>10.7</c:v>
                </c:pt>
                <c:pt idx="15">
                  <c:v>10.75</c:v>
                </c:pt>
                <c:pt idx="16">
                  <c:v>10.8</c:v>
                </c:pt>
                <c:pt idx="17">
                  <c:v>10.85</c:v>
                </c:pt>
                <c:pt idx="18">
                  <c:v>10.9</c:v>
                </c:pt>
                <c:pt idx="19">
                  <c:v>10.95</c:v>
                </c:pt>
                <c:pt idx="20">
                  <c:v>11</c:v>
                </c:pt>
                <c:pt idx="21">
                  <c:v>11.05</c:v>
                </c:pt>
                <c:pt idx="22">
                  <c:v>11.1</c:v>
                </c:pt>
                <c:pt idx="23">
                  <c:v>11.15</c:v>
                </c:pt>
                <c:pt idx="24">
                  <c:v>11.2</c:v>
                </c:pt>
                <c:pt idx="25">
                  <c:v>11.25</c:v>
                </c:pt>
                <c:pt idx="26">
                  <c:v>11.3</c:v>
                </c:pt>
                <c:pt idx="27">
                  <c:v>11.35</c:v>
                </c:pt>
                <c:pt idx="28">
                  <c:v>11.4</c:v>
                </c:pt>
                <c:pt idx="29">
                  <c:v>11.45</c:v>
                </c:pt>
                <c:pt idx="30">
                  <c:v>11.5</c:v>
                </c:pt>
                <c:pt idx="31">
                  <c:v>11.55</c:v>
                </c:pt>
                <c:pt idx="32">
                  <c:v>11.6</c:v>
                </c:pt>
                <c:pt idx="33">
                  <c:v>11.65</c:v>
                </c:pt>
                <c:pt idx="34">
                  <c:v>11.7</c:v>
                </c:pt>
                <c:pt idx="35">
                  <c:v>11.75</c:v>
                </c:pt>
                <c:pt idx="36">
                  <c:v>11.8</c:v>
                </c:pt>
                <c:pt idx="37">
                  <c:v>11.85</c:v>
                </c:pt>
                <c:pt idx="38">
                  <c:v>11.9</c:v>
                </c:pt>
                <c:pt idx="39">
                  <c:v>11.95</c:v>
                </c:pt>
                <c:pt idx="40">
                  <c:v>12</c:v>
                </c:pt>
                <c:pt idx="41">
                  <c:v>12.05</c:v>
                </c:pt>
                <c:pt idx="42">
                  <c:v>12.1</c:v>
                </c:pt>
                <c:pt idx="43">
                  <c:v>12.15</c:v>
                </c:pt>
                <c:pt idx="44">
                  <c:v>12.2</c:v>
                </c:pt>
                <c:pt idx="45">
                  <c:v>12.25</c:v>
                </c:pt>
                <c:pt idx="46">
                  <c:v>12.3</c:v>
                </c:pt>
                <c:pt idx="47">
                  <c:v>12.35</c:v>
                </c:pt>
                <c:pt idx="48">
                  <c:v>12.4</c:v>
                </c:pt>
                <c:pt idx="49">
                  <c:v>12.45</c:v>
                </c:pt>
                <c:pt idx="50">
                  <c:v>12.5</c:v>
                </c:pt>
                <c:pt idx="51">
                  <c:v>12.55</c:v>
                </c:pt>
                <c:pt idx="52">
                  <c:v>12.6</c:v>
                </c:pt>
                <c:pt idx="53">
                  <c:v>12.65</c:v>
                </c:pt>
                <c:pt idx="54">
                  <c:v>12.7</c:v>
                </c:pt>
                <c:pt idx="55">
                  <c:v>12.75</c:v>
                </c:pt>
                <c:pt idx="56">
                  <c:v>12.8</c:v>
                </c:pt>
                <c:pt idx="57">
                  <c:v>12.85</c:v>
                </c:pt>
                <c:pt idx="58">
                  <c:v>12.9</c:v>
                </c:pt>
                <c:pt idx="59">
                  <c:v>12.95</c:v>
                </c:pt>
                <c:pt idx="60">
                  <c:v>13</c:v>
                </c:pt>
                <c:pt idx="61">
                  <c:v>13.05</c:v>
                </c:pt>
                <c:pt idx="62">
                  <c:v>13.1</c:v>
                </c:pt>
                <c:pt idx="63">
                  <c:v>13.15</c:v>
                </c:pt>
                <c:pt idx="64">
                  <c:v>13.2</c:v>
                </c:pt>
                <c:pt idx="65">
                  <c:v>13.25</c:v>
                </c:pt>
                <c:pt idx="66">
                  <c:v>13.3</c:v>
                </c:pt>
                <c:pt idx="67">
                  <c:v>13.35</c:v>
                </c:pt>
                <c:pt idx="68">
                  <c:v>13.4</c:v>
                </c:pt>
                <c:pt idx="69">
                  <c:v>13.45</c:v>
                </c:pt>
                <c:pt idx="70">
                  <c:v>13.5</c:v>
                </c:pt>
                <c:pt idx="71">
                  <c:v>13.55</c:v>
                </c:pt>
                <c:pt idx="72">
                  <c:v>13.6</c:v>
                </c:pt>
                <c:pt idx="73">
                  <c:v>13.65</c:v>
                </c:pt>
                <c:pt idx="74">
                  <c:v>13.7</c:v>
                </c:pt>
                <c:pt idx="75">
                  <c:v>13.75</c:v>
                </c:pt>
                <c:pt idx="76">
                  <c:v>13.8</c:v>
                </c:pt>
                <c:pt idx="77">
                  <c:v>13.85</c:v>
                </c:pt>
                <c:pt idx="78">
                  <c:v>13.9</c:v>
                </c:pt>
                <c:pt idx="79">
                  <c:v>13.95</c:v>
                </c:pt>
                <c:pt idx="80">
                  <c:v>14</c:v>
                </c:pt>
                <c:pt idx="81">
                  <c:v>14.05</c:v>
                </c:pt>
                <c:pt idx="82">
                  <c:v>14.1</c:v>
                </c:pt>
                <c:pt idx="83">
                  <c:v>14.15</c:v>
                </c:pt>
                <c:pt idx="84">
                  <c:v>14.2</c:v>
                </c:pt>
                <c:pt idx="85">
                  <c:v>14.25</c:v>
                </c:pt>
                <c:pt idx="86">
                  <c:v>14.3</c:v>
                </c:pt>
                <c:pt idx="87">
                  <c:v>14.35</c:v>
                </c:pt>
                <c:pt idx="88">
                  <c:v>14.4</c:v>
                </c:pt>
                <c:pt idx="89">
                  <c:v>14.45</c:v>
                </c:pt>
                <c:pt idx="90">
                  <c:v>14.5</c:v>
                </c:pt>
                <c:pt idx="91">
                  <c:v>14.55</c:v>
                </c:pt>
                <c:pt idx="92">
                  <c:v>14.6</c:v>
                </c:pt>
                <c:pt idx="93">
                  <c:v>14.65</c:v>
                </c:pt>
                <c:pt idx="94">
                  <c:v>14.7</c:v>
                </c:pt>
                <c:pt idx="95">
                  <c:v>14.75</c:v>
                </c:pt>
                <c:pt idx="96">
                  <c:v>14.8</c:v>
                </c:pt>
                <c:pt idx="97">
                  <c:v>14.85</c:v>
                </c:pt>
                <c:pt idx="98">
                  <c:v>14.9</c:v>
                </c:pt>
                <c:pt idx="99">
                  <c:v>14.95</c:v>
                </c:pt>
                <c:pt idx="100">
                  <c:v>15</c:v>
                </c:pt>
                <c:pt idx="101">
                  <c:v>15.05</c:v>
                </c:pt>
                <c:pt idx="102">
                  <c:v>15.1</c:v>
                </c:pt>
                <c:pt idx="103">
                  <c:v>15.15</c:v>
                </c:pt>
                <c:pt idx="104">
                  <c:v>15.2</c:v>
                </c:pt>
                <c:pt idx="105">
                  <c:v>15.25</c:v>
                </c:pt>
                <c:pt idx="106">
                  <c:v>15.3</c:v>
                </c:pt>
                <c:pt idx="107">
                  <c:v>15.35</c:v>
                </c:pt>
                <c:pt idx="108">
                  <c:v>15.4</c:v>
                </c:pt>
                <c:pt idx="109">
                  <c:v>15.45</c:v>
                </c:pt>
                <c:pt idx="110">
                  <c:v>15.5</c:v>
                </c:pt>
                <c:pt idx="111">
                  <c:v>15.55</c:v>
                </c:pt>
                <c:pt idx="112">
                  <c:v>15.6</c:v>
                </c:pt>
                <c:pt idx="113">
                  <c:v>15.65</c:v>
                </c:pt>
                <c:pt idx="114">
                  <c:v>15.7</c:v>
                </c:pt>
                <c:pt idx="115">
                  <c:v>15.75</c:v>
                </c:pt>
                <c:pt idx="116">
                  <c:v>15.8</c:v>
                </c:pt>
                <c:pt idx="117">
                  <c:v>15.85</c:v>
                </c:pt>
                <c:pt idx="118">
                  <c:v>15.9</c:v>
                </c:pt>
                <c:pt idx="119">
                  <c:v>15.95</c:v>
                </c:pt>
                <c:pt idx="120">
                  <c:v>16</c:v>
                </c:pt>
                <c:pt idx="121">
                  <c:v>16.05</c:v>
                </c:pt>
                <c:pt idx="122">
                  <c:v>16.100000000000001</c:v>
                </c:pt>
                <c:pt idx="123">
                  <c:v>16.149999999999999</c:v>
                </c:pt>
                <c:pt idx="124">
                  <c:v>16.2</c:v>
                </c:pt>
                <c:pt idx="125">
                  <c:v>16.25</c:v>
                </c:pt>
                <c:pt idx="126">
                  <c:v>16.3</c:v>
                </c:pt>
                <c:pt idx="127">
                  <c:v>16.350000000000001</c:v>
                </c:pt>
                <c:pt idx="128">
                  <c:v>16.399999999999999</c:v>
                </c:pt>
                <c:pt idx="129">
                  <c:v>16.45</c:v>
                </c:pt>
                <c:pt idx="130">
                  <c:v>16.5</c:v>
                </c:pt>
                <c:pt idx="131">
                  <c:v>16.55</c:v>
                </c:pt>
                <c:pt idx="132">
                  <c:v>16.600000000000001</c:v>
                </c:pt>
                <c:pt idx="133">
                  <c:v>16.649999999999999</c:v>
                </c:pt>
                <c:pt idx="134">
                  <c:v>16.7</c:v>
                </c:pt>
                <c:pt idx="135">
                  <c:v>16.75</c:v>
                </c:pt>
                <c:pt idx="136">
                  <c:v>16.8</c:v>
                </c:pt>
                <c:pt idx="137">
                  <c:v>16.850000000000001</c:v>
                </c:pt>
                <c:pt idx="138">
                  <c:v>16.899999999999999</c:v>
                </c:pt>
                <c:pt idx="139">
                  <c:v>16.95</c:v>
                </c:pt>
                <c:pt idx="140">
                  <c:v>17</c:v>
                </c:pt>
                <c:pt idx="141">
                  <c:v>17.05</c:v>
                </c:pt>
                <c:pt idx="142">
                  <c:v>17.100000000000001</c:v>
                </c:pt>
                <c:pt idx="143">
                  <c:v>17.149999999999999</c:v>
                </c:pt>
                <c:pt idx="144">
                  <c:v>17.2</c:v>
                </c:pt>
                <c:pt idx="145">
                  <c:v>17.25</c:v>
                </c:pt>
                <c:pt idx="146">
                  <c:v>17.3</c:v>
                </c:pt>
                <c:pt idx="147">
                  <c:v>17.350000000000001</c:v>
                </c:pt>
                <c:pt idx="148">
                  <c:v>17.399999999999999</c:v>
                </c:pt>
                <c:pt idx="149">
                  <c:v>17.45</c:v>
                </c:pt>
                <c:pt idx="150">
                  <c:v>17.5</c:v>
                </c:pt>
                <c:pt idx="151">
                  <c:v>17.55</c:v>
                </c:pt>
                <c:pt idx="152">
                  <c:v>17.600000000000001</c:v>
                </c:pt>
                <c:pt idx="153">
                  <c:v>17.649999999999999</c:v>
                </c:pt>
                <c:pt idx="154">
                  <c:v>17.7</c:v>
                </c:pt>
                <c:pt idx="155">
                  <c:v>17.75</c:v>
                </c:pt>
                <c:pt idx="156">
                  <c:v>17.8</c:v>
                </c:pt>
                <c:pt idx="157">
                  <c:v>17.850000000000001</c:v>
                </c:pt>
                <c:pt idx="158">
                  <c:v>17.899999999999999</c:v>
                </c:pt>
                <c:pt idx="159">
                  <c:v>17.95</c:v>
                </c:pt>
                <c:pt idx="160">
                  <c:v>18</c:v>
                </c:pt>
                <c:pt idx="161">
                  <c:v>18.05</c:v>
                </c:pt>
                <c:pt idx="162">
                  <c:v>18.100000000000001</c:v>
                </c:pt>
                <c:pt idx="163">
                  <c:v>18.149999999999999</c:v>
                </c:pt>
                <c:pt idx="164">
                  <c:v>18.2</c:v>
                </c:pt>
                <c:pt idx="165">
                  <c:v>18.25</c:v>
                </c:pt>
                <c:pt idx="166">
                  <c:v>18.3</c:v>
                </c:pt>
                <c:pt idx="167">
                  <c:v>18.350000000000001</c:v>
                </c:pt>
                <c:pt idx="168">
                  <c:v>18.399999999999999</c:v>
                </c:pt>
                <c:pt idx="169">
                  <c:v>18.45</c:v>
                </c:pt>
                <c:pt idx="170">
                  <c:v>18.5</c:v>
                </c:pt>
                <c:pt idx="171">
                  <c:v>18.55</c:v>
                </c:pt>
                <c:pt idx="172">
                  <c:v>18.600000000000001</c:v>
                </c:pt>
                <c:pt idx="173">
                  <c:v>18.649999999999999</c:v>
                </c:pt>
                <c:pt idx="174">
                  <c:v>18.7</c:v>
                </c:pt>
                <c:pt idx="175">
                  <c:v>18.75</c:v>
                </c:pt>
                <c:pt idx="176">
                  <c:v>18.8</c:v>
                </c:pt>
                <c:pt idx="177">
                  <c:v>18.850000000000001</c:v>
                </c:pt>
                <c:pt idx="178">
                  <c:v>18.899999999999999</c:v>
                </c:pt>
                <c:pt idx="179">
                  <c:v>18.95</c:v>
                </c:pt>
                <c:pt idx="180">
                  <c:v>19</c:v>
                </c:pt>
                <c:pt idx="181">
                  <c:v>19.05</c:v>
                </c:pt>
                <c:pt idx="182">
                  <c:v>19.100000000000001</c:v>
                </c:pt>
                <c:pt idx="183">
                  <c:v>19.149999999999999</c:v>
                </c:pt>
                <c:pt idx="184">
                  <c:v>19.2</c:v>
                </c:pt>
                <c:pt idx="185">
                  <c:v>19.25</c:v>
                </c:pt>
                <c:pt idx="186">
                  <c:v>19.3</c:v>
                </c:pt>
                <c:pt idx="187">
                  <c:v>19.350000000000001</c:v>
                </c:pt>
                <c:pt idx="188">
                  <c:v>19.399999999999999</c:v>
                </c:pt>
                <c:pt idx="189">
                  <c:v>19.45</c:v>
                </c:pt>
                <c:pt idx="190">
                  <c:v>19.5</c:v>
                </c:pt>
                <c:pt idx="191">
                  <c:v>19.55</c:v>
                </c:pt>
                <c:pt idx="192">
                  <c:v>19.600000000000001</c:v>
                </c:pt>
                <c:pt idx="193">
                  <c:v>19.649999999999999</c:v>
                </c:pt>
                <c:pt idx="194">
                  <c:v>19.7</c:v>
                </c:pt>
                <c:pt idx="195">
                  <c:v>19.75</c:v>
                </c:pt>
                <c:pt idx="196">
                  <c:v>19.8</c:v>
                </c:pt>
                <c:pt idx="197">
                  <c:v>19.850000000000001</c:v>
                </c:pt>
                <c:pt idx="198">
                  <c:v>19.899999999999999</c:v>
                </c:pt>
                <c:pt idx="199">
                  <c:v>19.95</c:v>
                </c:pt>
                <c:pt idx="200">
                  <c:v>20</c:v>
                </c:pt>
                <c:pt idx="201">
                  <c:v>20.05</c:v>
                </c:pt>
                <c:pt idx="202">
                  <c:v>20.100000000000001</c:v>
                </c:pt>
                <c:pt idx="203">
                  <c:v>20.149999999999999</c:v>
                </c:pt>
                <c:pt idx="204">
                  <c:v>20.2</c:v>
                </c:pt>
                <c:pt idx="205">
                  <c:v>20.25</c:v>
                </c:pt>
                <c:pt idx="206">
                  <c:v>20.3</c:v>
                </c:pt>
                <c:pt idx="207">
                  <c:v>20.350000000000001</c:v>
                </c:pt>
                <c:pt idx="208">
                  <c:v>20.399999999999999</c:v>
                </c:pt>
                <c:pt idx="209">
                  <c:v>20.45</c:v>
                </c:pt>
                <c:pt idx="210">
                  <c:v>20.5</c:v>
                </c:pt>
                <c:pt idx="211">
                  <c:v>20.55</c:v>
                </c:pt>
                <c:pt idx="212">
                  <c:v>20.6</c:v>
                </c:pt>
                <c:pt idx="213">
                  <c:v>20.65</c:v>
                </c:pt>
                <c:pt idx="214">
                  <c:v>20.7</c:v>
                </c:pt>
                <c:pt idx="215">
                  <c:v>20.75</c:v>
                </c:pt>
                <c:pt idx="216">
                  <c:v>20.8</c:v>
                </c:pt>
                <c:pt idx="217">
                  <c:v>20.85</c:v>
                </c:pt>
                <c:pt idx="218">
                  <c:v>20.9</c:v>
                </c:pt>
                <c:pt idx="219">
                  <c:v>20.95</c:v>
                </c:pt>
                <c:pt idx="220">
                  <c:v>21</c:v>
                </c:pt>
                <c:pt idx="221">
                  <c:v>21.05</c:v>
                </c:pt>
                <c:pt idx="222">
                  <c:v>21.1</c:v>
                </c:pt>
                <c:pt idx="223">
                  <c:v>21.15</c:v>
                </c:pt>
                <c:pt idx="224">
                  <c:v>21.2</c:v>
                </c:pt>
                <c:pt idx="225">
                  <c:v>21.25</c:v>
                </c:pt>
                <c:pt idx="226">
                  <c:v>21.3</c:v>
                </c:pt>
                <c:pt idx="227">
                  <c:v>21.35</c:v>
                </c:pt>
                <c:pt idx="228">
                  <c:v>21.4</c:v>
                </c:pt>
                <c:pt idx="229">
                  <c:v>21.45</c:v>
                </c:pt>
                <c:pt idx="230">
                  <c:v>21.5</c:v>
                </c:pt>
                <c:pt idx="231">
                  <c:v>21.55</c:v>
                </c:pt>
                <c:pt idx="232">
                  <c:v>21.6</c:v>
                </c:pt>
                <c:pt idx="233">
                  <c:v>21.65</c:v>
                </c:pt>
                <c:pt idx="234">
                  <c:v>21.7</c:v>
                </c:pt>
                <c:pt idx="235">
                  <c:v>21.75</c:v>
                </c:pt>
                <c:pt idx="236">
                  <c:v>21.8</c:v>
                </c:pt>
                <c:pt idx="237">
                  <c:v>21.85</c:v>
                </c:pt>
                <c:pt idx="238">
                  <c:v>21.9</c:v>
                </c:pt>
                <c:pt idx="239">
                  <c:v>21.95</c:v>
                </c:pt>
                <c:pt idx="240">
                  <c:v>22</c:v>
                </c:pt>
                <c:pt idx="241">
                  <c:v>22.05</c:v>
                </c:pt>
                <c:pt idx="242">
                  <c:v>22.1</c:v>
                </c:pt>
                <c:pt idx="243">
                  <c:v>22.15</c:v>
                </c:pt>
                <c:pt idx="244">
                  <c:v>22.2</c:v>
                </c:pt>
                <c:pt idx="245">
                  <c:v>22.25</c:v>
                </c:pt>
                <c:pt idx="246">
                  <c:v>22.3</c:v>
                </c:pt>
                <c:pt idx="247">
                  <c:v>22.35</c:v>
                </c:pt>
                <c:pt idx="248">
                  <c:v>22.4</c:v>
                </c:pt>
                <c:pt idx="249">
                  <c:v>22.45</c:v>
                </c:pt>
                <c:pt idx="250">
                  <c:v>22.5</c:v>
                </c:pt>
                <c:pt idx="251">
                  <c:v>22.55</c:v>
                </c:pt>
                <c:pt idx="252">
                  <c:v>22.6</c:v>
                </c:pt>
                <c:pt idx="253">
                  <c:v>22.65</c:v>
                </c:pt>
                <c:pt idx="254">
                  <c:v>22.7</c:v>
                </c:pt>
                <c:pt idx="255">
                  <c:v>22.75</c:v>
                </c:pt>
                <c:pt idx="256">
                  <c:v>22.8</c:v>
                </c:pt>
                <c:pt idx="257">
                  <c:v>22.85</c:v>
                </c:pt>
                <c:pt idx="258">
                  <c:v>22.9</c:v>
                </c:pt>
                <c:pt idx="259">
                  <c:v>22.95</c:v>
                </c:pt>
                <c:pt idx="260">
                  <c:v>23</c:v>
                </c:pt>
                <c:pt idx="261">
                  <c:v>23.05</c:v>
                </c:pt>
                <c:pt idx="262">
                  <c:v>23.1</c:v>
                </c:pt>
                <c:pt idx="263">
                  <c:v>23.15</c:v>
                </c:pt>
                <c:pt idx="264">
                  <c:v>23.2</c:v>
                </c:pt>
                <c:pt idx="265">
                  <c:v>23.25</c:v>
                </c:pt>
                <c:pt idx="266">
                  <c:v>23.3</c:v>
                </c:pt>
                <c:pt idx="267">
                  <c:v>23.35</c:v>
                </c:pt>
                <c:pt idx="268">
                  <c:v>23.4</c:v>
                </c:pt>
                <c:pt idx="269">
                  <c:v>23.45</c:v>
                </c:pt>
                <c:pt idx="270">
                  <c:v>23.5</c:v>
                </c:pt>
                <c:pt idx="271">
                  <c:v>23.55</c:v>
                </c:pt>
                <c:pt idx="272">
                  <c:v>23.6</c:v>
                </c:pt>
                <c:pt idx="273">
                  <c:v>23.65</c:v>
                </c:pt>
                <c:pt idx="274">
                  <c:v>23.7</c:v>
                </c:pt>
                <c:pt idx="275">
                  <c:v>23.75</c:v>
                </c:pt>
                <c:pt idx="276">
                  <c:v>23.8</c:v>
                </c:pt>
                <c:pt idx="277">
                  <c:v>23.85</c:v>
                </c:pt>
                <c:pt idx="278">
                  <c:v>23.9</c:v>
                </c:pt>
                <c:pt idx="279">
                  <c:v>23.95</c:v>
                </c:pt>
                <c:pt idx="280">
                  <c:v>24</c:v>
                </c:pt>
                <c:pt idx="281">
                  <c:v>24.05</c:v>
                </c:pt>
                <c:pt idx="282">
                  <c:v>24.1</c:v>
                </c:pt>
                <c:pt idx="283">
                  <c:v>24.15</c:v>
                </c:pt>
                <c:pt idx="284">
                  <c:v>24.2</c:v>
                </c:pt>
                <c:pt idx="285">
                  <c:v>24.25</c:v>
                </c:pt>
                <c:pt idx="286">
                  <c:v>24.3</c:v>
                </c:pt>
                <c:pt idx="287">
                  <c:v>24.35</c:v>
                </c:pt>
                <c:pt idx="288">
                  <c:v>24.4</c:v>
                </c:pt>
                <c:pt idx="289">
                  <c:v>24.45</c:v>
                </c:pt>
                <c:pt idx="290">
                  <c:v>24.5</c:v>
                </c:pt>
                <c:pt idx="291">
                  <c:v>24.55</c:v>
                </c:pt>
                <c:pt idx="292">
                  <c:v>24.6</c:v>
                </c:pt>
                <c:pt idx="293">
                  <c:v>24.65</c:v>
                </c:pt>
                <c:pt idx="294">
                  <c:v>24.7</c:v>
                </c:pt>
                <c:pt idx="295">
                  <c:v>24.75</c:v>
                </c:pt>
                <c:pt idx="296">
                  <c:v>24.8</c:v>
                </c:pt>
                <c:pt idx="297">
                  <c:v>24.85</c:v>
                </c:pt>
                <c:pt idx="298">
                  <c:v>24.9</c:v>
                </c:pt>
                <c:pt idx="299">
                  <c:v>24.95</c:v>
                </c:pt>
                <c:pt idx="300">
                  <c:v>25</c:v>
                </c:pt>
                <c:pt idx="301">
                  <c:v>25.05</c:v>
                </c:pt>
                <c:pt idx="302">
                  <c:v>25.1</c:v>
                </c:pt>
                <c:pt idx="303">
                  <c:v>25.15</c:v>
                </c:pt>
                <c:pt idx="304">
                  <c:v>25.2</c:v>
                </c:pt>
                <c:pt idx="305">
                  <c:v>25.25</c:v>
                </c:pt>
                <c:pt idx="306">
                  <c:v>25.3</c:v>
                </c:pt>
                <c:pt idx="307">
                  <c:v>25.35</c:v>
                </c:pt>
                <c:pt idx="308">
                  <c:v>25.4</c:v>
                </c:pt>
                <c:pt idx="309">
                  <c:v>25.45</c:v>
                </c:pt>
                <c:pt idx="310">
                  <c:v>25.5</c:v>
                </c:pt>
                <c:pt idx="311">
                  <c:v>25.55</c:v>
                </c:pt>
                <c:pt idx="312">
                  <c:v>25.6</c:v>
                </c:pt>
                <c:pt idx="313">
                  <c:v>25.65</c:v>
                </c:pt>
                <c:pt idx="314">
                  <c:v>25.7</c:v>
                </c:pt>
                <c:pt idx="315">
                  <c:v>25.75</c:v>
                </c:pt>
                <c:pt idx="316">
                  <c:v>25.8</c:v>
                </c:pt>
                <c:pt idx="317">
                  <c:v>25.85</c:v>
                </c:pt>
                <c:pt idx="318">
                  <c:v>25.9</c:v>
                </c:pt>
                <c:pt idx="319">
                  <c:v>25.95</c:v>
                </c:pt>
                <c:pt idx="320">
                  <c:v>26</c:v>
                </c:pt>
                <c:pt idx="321">
                  <c:v>26.05</c:v>
                </c:pt>
                <c:pt idx="322">
                  <c:v>26.1</c:v>
                </c:pt>
                <c:pt idx="323">
                  <c:v>26.15</c:v>
                </c:pt>
                <c:pt idx="324">
                  <c:v>26.2</c:v>
                </c:pt>
                <c:pt idx="325">
                  <c:v>26.25</c:v>
                </c:pt>
                <c:pt idx="326">
                  <c:v>26.3</c:v>
                </c:pt>
                <c:pt idx="327">
                  <c:v>26.35</c:v>
                </c:pt>
                <c:pt idx="328">
                  <c:v>26.4</c:v>
                </c:pt>
                <c:pt idx="329">
                  <c:v>26.45</c:v>
                </c:pt>
                <c:pt idx="330">
                  <c:v>26.5</c:v>
                </c:pt>
                <c:pt idx="331">
                  <c:v>26.55</c:v>
                </c:pt>
                <c:pt idx="332">
                  <c:v>26.6</c:v>
                </c:pt>
                <c:pt idx="333">
                  <c:v>26.65</c:v>
                </c:pt>
                <c:pt idx="334">
                  <c:v>26.7</c:v>
                </c:pt>
                <c:pt idx="335">
                  <c:v>26.75</c:v>
                </c:pt>
                <c:pt idx="336">
                  <c:v>26.8</c:v>
                </c:pt>
                <c:pt idx="337">
                  <c:v>26.85</c:v>
                </c:pt>
                <c:pt idx="338">
                  <c:v>26.9</c:v>
                </c:pt>
                <c:pt idx="339">
                  <c:v>26.95</c:v>
                </c:pt>
                <c:pt idx="340">
                  <c:v>27</c:v>
                </c:pt>
                <c:pt idx="341">
                  <c:v>27.05</c:v>
                </c:pt>
                <c:pt idx="342">
                  <c:v>27.1</c:v>
                </c:pt>
                <c:pt idx="343">
                  <c:v>27.15</c:v>
                </c:pt>
                <c:pt idx="344">
                  <c:v>27.2</c:v>
                </c:pt>
                <c:pt idx="345">
                  <c:v>27.25</c:v>
                </c:pt>
                <c:pt idx="346">
                  <c:v>27.3</c:v>
                </c:pt>
                <c:pt idx="347">
                  <c:v>27.35</c:v>
                </c:pt>
                <c:pt idx="348">
                  <c:v>27.4</c:v>
                </c:pt>
                <c:pt idx="349">
                  <c:v>27.45</c:v>
                </c:pt>
                <c:pt idx="350">
                  <c:v>27.5</c:v>
                </c:pt>
                <c:pt idx="351">
                  <c:v>27.55</c:v>
                </c:pt>
                <c:pt idx="352">
                  <c:v>27.6</c:v>
                </c:pt>
                <c:pt idx="353">
                  <c:v>27.65</c:v>
                </c:pt>
                <c:pt idx="354">
                  <c:v>27.7</c:v>
                </c:pt>
                <c:pt idx="355">
                  <c:v>27.75</c:v>
                </c:pt>
                <c:pt idx="356">
                  <c:v>27.8</c:v>
                </c:pt>
                <c:pt idx="357">
                  <c:v>27.85</c:v>
                </c:pt>
                <c:pt idx="358">
                  <c:v>27.9</c:v>
                </c:pt>
                <c:pt idx="359">
                  <c:v>27.95</c:v>
                </c:pt>
                <c:pt idx="360">
                  <c:v>28</c:v>
                </c:pt>
                <c:pt idx="361">
                  <c:v>28.05</c:v>
                </c:pt>
                <c:pt idx="362">
                  <c:v>28.1</c:v>
                </c:pt>
                <c:pt idx="363">
                  <c:v>28.15</c:v>
                </c:pt>
                <c:pt idx="364">
                  <c:v>28.2</c:v>
                </c:pt>
                <c:pt idx="365">
                  <c:v>28.25</c:v>
                </c:pt>
                <c:pt idx="366">
                  <c:v>28.3</c:v>
                </c:pt>
                <c:pt idx="367">
                  <c:v>28.35</c:v>
                </c:pt>
                <c:pt idx="368">
                  <c:v>28.4</c:v>
                </c:pt>
                <c:pt idx="369">
                  <c:v>28.45</c:v>
                </c:pt>
                <c:pt idx="370">
                  <c:v>28.5</c:v>
                </c:pt>
                <c:pt idx="371">
                  <c:v>28.55</c:v>
                </c:pt>
                <c:pt idx="372">
                  <c:v>28.6</c:v>
                </c:pt>
                <c:pt idx="373">
                  <c:v>28.65</c:v>
                </c:pt>
                <c:pt idx="374">
                  <c:v>28.7</c:v>
                </c:pt>
                <c:pt idx="375">
                  <c:v>28.75</c:v>
                </c:pt>
                <c:pt idx="376">
                  <c:v>28.8</c:v>
                </c:pt>
                <c:pt idx="377">
                  <c:v>28.85</c:v>
                </c:pt>
                <c:pt idx="378">
                  <c:v>28.9</c:v>
                </c:pt>
                <c:pt idx="379">
                  <c:v>28.95</c:v>
                </c:pt>
                <c:pt idx="380">
                  <c:v>29</c:v>
                </c:pt>
                <c:pt idx="381">
                  <c:v>29.05</c:v>
                </c:pt>
                <c:pt idx="382">
                  <c:v>29.1</c:v>
                </c:pt>
                <c:pt idx="383">
                  <c:v>29.15</c:v>
                </c:pt>
                <c:pt idx="384">
                  <c:v>29.2</c:v>
                </c:pt>
                <c:pt idx="385">
                  <c:v>29.25</c:v>
                </c:pt>
                <c:pt idx="386">
                  <c:v>29.3</c:v>
                </c:pt>
                <c:pt idx="387">
                  <c:v>29.35</c:v>
                </c:pt>
                <c:pt idx="388">
                  <c:v>29.4</c:v>
                </c:pt>
                <c:pt idx="389">
                  <c:v>29.45</c:v>
                </c:pt>
                <c:pt idx="390">
                  <c:v>29.5</c:v>
                </c:pt>
                <c:pt idx="391">
                  <c:v>29.55</c:v>
                </c:pt>
                <c:pt idx="392">
                  <c:v>29.6</c:v>
                </c:pt>
                <c:pt idx="393">
                  <c:v>29.65</c:v>
                </c:pt>
                <c:pt idx="394">
                  <c:v>29.7</c:v>
                </c:pt>
                <c:pt idx="395">
                  <c:v>29.75</c:v>
                </c:pt>
                <c:pt idx="396">
                  <c:v>29.8</c:v>
                </c:pt>
                <c:pt idx="397">
                  <c:v>29.85</c:v>
                </c:pt>
                <c:pt idx="398">
                  <c:v>29.9</c:v>
                </c:pt>
                <c:pt idx="399">
                  <c:v>29.95</c:v>
                </c:pt>
                <c:pt idx="400">
                  <c:v>30</c:v>
                </c:pt>
                <c:pt idx="401">
                  <c:v>30.05</c:v>
                </c:pt>
                <c:pt idx="402">
                  <c:v>30.1</c:v>
                </c:pt>
                <c:pt idx="403">
                  <c:v>30.15</c:v>
                </c:pt>
                <c:pt idx="404">
                  <c:v>30.2</c:v>
                </c:pt>
                <c:pt idx="405">
                  <c:v>30.25</c:v>
                </c:pt>
                <c:pt idx="406">
                  <c:v>30.3</c:v>
                </c:pt>
                <c:pt idx="407">
                  <c:v>30.35</c:v>
                </c:pt>
                <c:pt idx="408">
                  <c:v>30.4</c:v>
                </c:pt>
                <c:pt idx="409">
                  <c:v>30.45</c:v>
                </c:pt>
                <c:pt idx="410">
                  <c:v>30.5</c:v>
                </c:pt>
                <c:pt idx="411">
                  <c:v>30.55</c:v>
                </c:pt>
                <c:pt idx="412">
                  <c:v>30.6</c:v>
                </c:pt>
                <c:pt idx="413">
                  <c:v>30.65</c:v>
                </c:pt>
                <c:pt idx="414">
                  <c:v>30.7</c:v>
                </c:pt>
                <c:pt idx="415">
                  <c:v>30.75</c:v>
                </c:pt>
                <c:pt idx="416">
                  <c:v>30.8</c:v>
                </c:pt>
                <c:pt idx="417">
                  <c:v>30.85</c:v>
                </c:pt>
                <c:pt idx="418">
                  <c:v>30.9</c:v>
                </c:pt>
                <c:pt idx="419">
                  <c:v>30.95</c:v>
                </c:pt>
                <c:pt idx="420">
                  <c:v>31</c:v>
                </c:pt>
                <c:pt idx="421">
                  <c:v>31.05</c:v>
                </c:pt>
                <c:pt idx="422">
                  <c:v>31.1</c:v>
                </c:pt>
                <c:pt idx="423">
                  <c:v>31.15</c:v>
                </c:pt>
                <c:pt idx="424">
                  <c:v>31.2</c:v>
                </c:pt>
                <c:pt idx="425">
                  <c:v>31.25</c:v>
                </c:pt>
                <c:pt idx="426">
                  <c:v>31.3</c:v>
                </c:pt>
                <c:pt idx="427">
                  <c:v>31.35</c:v>
                </c:pt>
                <c:pt idx="428">
                  <c:v>31.4</c:v>
                </c:pt>
                <c:pt idx="429">
                  <c:v>31.45</c:v>
                </c:pt>
                <c:pt idx="430">
                  <c:v>31.5</c:v>
                </c:pt>
                <c:pt idx="431">
                  <c:v>31.55</c:v>
                </c:pt>
                <c:pt idx="432">
                  <c:v>31.6</c:v>
                </c:pt>
                <c:pt idx="433">
                  <c:v>31.65</c:v>
                </c:pt>
                <c:pt idx="434">
                  <c:v>31.7</c:v>
                </c:pt>
                <c:pt idx="435">
                  <c:v>31.75</c:v>
                </c:pt>
                <c:pt idx="436">
                  <c:v>31.8</c:v>
                </c:pt>
                <c:pt idx="437">
                  <c:v>31.85</c:v>
                </c:pt>
                <c:pt idx="438">
                  <c:v>31.9</c:v>
                </c:pt>
                <c:pt idx="439">
                  <c:v>31.95</c:v>
                </c:pt>
                <c:pt idx="440">
                  <c:v>32</c:v>
                </c:pt>
                <c:pt idx="441">
                  <c:v>32.049999999999997</c:v>
                </c:pt>
                <c:pt idx="442">
                  <c:v>32.1</c:v>
                </c:pt>
                <c:pt idx="443">
                  <c:v>32.15</c:v>
                </c:pt>
                <c:pt idx="444">
                  <c:v>32.200000000000003</c:v>
                </c:pt>
                <c:pt idx="445">
                  <c:v>32.25</c:v>
                </c:pt>
                <c:pt idx="446">
                  <c:v>32.299999999999997</c:v>
                </c:pt>
                <c:pt idx="447">
                  <c:v>32.35</c:v>
                </c:pt>
                <c:pt idx="448">
                  <c:v>32.4</c:v>
                </c:pt>
                <c:pt idx="449">
                  <c:v>32.450000000000003</c:v>
                </c:pt>
                <c:pt idx="450">
                  <c:v>32.5</c:v>
                </c:pt>
                <c:pt idx="451">
                  <c:v>32.549999999999997</c:v>
                </c:pt>
                <c:pt idx="452">
                  <c:v>32.6</c:v>
                </c:pt>
                <c:pt idx="453">
                  <c:v>32.65</c:v>
                </c:pt>
                <c:pt idx="454">
                  <c:v>32.700000000000003</c:v>
                </c:pt>
                <c:pt idx="455">
                  <c:v>32.75</c:v>
                </c:pt>
                <c:pt idx="456">
                  <c:v>32.799999999999997</c:v>
                </c:pt>
                <c:pt idx="457">
                  <c:v>32.85</c:v>
                </c:pt>
                <c:pt idx="458">
                  <c:v>32.9</c:v>
                </c:pt>
                <c:pt idx="459">
                  <c:v>32.950000000000003</c:v>
                </c:pt>
                <c:pt idx="460">
                  <c:v>33</c:v>
                </c:pt>
                <c:pt idx="461">
                  <c:v>33.049999999999997</c:v>
                </c:pt>
                <c:pt idx="462">
                  <c:v>33.1</c:v>
                </c:pt>
                <c:pt idx="463">
                  <c:v>33.15</c:v>
                </c:pt>
                <c:pt idx="464">
                  <c:v>33.200000000000003</c:v>
                </c:pt>
                <c:pt idx="465">
                  <c:v>33.25</c:v>
                </c:pt>
                <c:pt idx="466">
                  <c:v>33.299999999999997</c:v>
                </c:pt>
                <c:pt idx="467">
                  <c:v>33.35</c:v>
                </c:pt>
                <c:pt idx="468">
                  <c:v>33.4</c:v>
                </c:pt>
                <c:pt idx="469">
                  <c:v>33.450000000000003</c:v>
                </c:pt>
                <c:pt idx="470">
                  <c:v>33.5</c:v>
                </c:pt>
                <c:pt idx="471">
                  <c:v>33.549999999999997</c:v>
                </c:pt>
                <c:pt idx="472">
                  <c:v>33.6</c:v>
                </c:pt>
                <c:pt idx="473">
                  <c:v>33.65</c:v>
                </c:pt>
                <c:pt idx="474">
                  <c:v>33.700000000000003</c:v>
                </c:pt>
                <c:pt idx="475">
                  <c:v>33.75</c:v>
                </c:pt>
                <c:pt idx="476">
                  <c:v>33.799999999999997</c:v>
                </c:pt>
                <c:pt idx="477">
                  <c:v>33.85</c:v>
                </c:pt>
                <c:pt idx="478">
                  <c:v>33.9</c:v>
                </c:pt>
                <c:pt idx="479">
                  <c:v>33.950000000000003</c:v>
                </c:pt>
                <c:pt idx="480">
                  <c:v>34</c:v>
                </c:pt>
                <c:pt idx="481">
                  <c:v>34.049999999999997</c:v>
                </c:pt>
                <c:pt idx="482">
                  <c:v>34.1</c:v>
                </c:pt>
                <c:pt idx="483">
                  <c:v>34.15</c:v>
                </c:pt>
                <c:pt idx="484">
                  <c:v>34.200000000000003</c:v>
                </c:pt>
                <c:pt idx="485">
                  <c:v>34.25</c:v>
                </c:pt>
                <c:pt idx="486">
                  <c:v>34.299999999999997</c:v>
                </c:pt>
                <c:pt idx="487">
                  <c:v>34.35</c:v>
                </c:pt>
                <c:pt idx="488">
                  <c:v>34.4</c:v>
                </c:pt>
                <c:pt idx="489">
                  <c:v>34.450000000000003</c:v>
                </c:pt>
                <c:pt idx="490">
                  <c:v>34.5</c:v>
                </c:pt>
                <c:pt idx="491">
                  <c:v>34.549999999999997</c:v>
                </c:pt>
                <c:pt idx="492">
                  <c:v>34.6</c:v>
                </c:pt>
                <c:pt idx="493">
                  <c:v>34.65</c:v>
                </c:pt>
                <c:pt idx="494">
                  <c:v>34.700000000000003</c:v>
                </c:pt>
                <c:pt idx="495">
                  <c:v>34.75</c:v>
                </c:pt>
                <c:pt idx="496">
                  <c:v>34.799999999999997</c:v>
                </c:pt>
                <c:pt idx="497">
                  <c:v>34.85</c:v>
                </c:pt>
                <c:pt idx="498">
                  <c:v>34.9</c:v>
                </c:pt>
                <c:pt idx="499">
                  <c:v>34.950000000000003</c:v>
                </c:pt>
                <c:pt idx="500">
                  <c:v>35</c:v>
                </c:pt>
                <c:pt idx="501">
                  <c:v>35.049999999999997</c:v>
                </c:pt>
                <c:pt idx="502">
                  <c:v>35.1</c:v>
                </c:pt>
                <c:pt idx="503">
                  <c:v>35.15</c:v>
                </c:pt>
                <c:pt idx="504">
                  <c:v>35.200000000000003</c:v>
                </c:pt>
                <c:pt idx="505">
                  <c:v>35.25</c:v>
                </c:pt>
                <c:pt idx="506">
                  <c:v>35.299999999999997</c:v>
                </c:pt>
                <c:pt idx="507">
                  <c:v>35.35</c:v>
                </c:pt>
                <c:pt idx="508">
                  <c:v>35.4</c:v>
                </c:pt>
                <c:pt idx="509">
                  <c:v>35.450000000000003</c:v>
                </c:pt>
                <c:pt idx="510">
                  <c:v>35.5</c:v>
                </c:pt>
                <c:pt idx="511">
                  <c:v>35.549999999999997</c:v>
                </c:pt>
                <c:pt idx="512">
                  <c:v>35.6</c:v>
                </c:pt>
                <c:pt idx="513">
                  <c:v>35.65</c:v>
                </c:pt>
                <c:pt idx="514">
                  <c:v>35.700000000000003</c:v>
                </c:pt>
                <c:pt idx="515">
                  <c:v>35.75</c:v>
                </c:pt>
                <c:pt idx="516">
                  <c:v>35.799999999999997</c:v>
                </c:pt>
                <c:pt idx="517">
                  <c:v>35.85</c:v>
                </c:pt>
                <c:pt idx="518">
                  <c:v>35.9</c:v>
                </c:pt>
                <c:pt idx="519">
                  <c:v>35.950000000000003</c:v>
                </c:pt>
                <c:pt idx="520">
                  <c:v>36</c:v>
                </c:pt>
                <c:pt idx="521">
                  <c:v>36.049999999999997</c:v>
                </c:pt>
                <c:pt idx="522">
                  <c:v>36.1</c:v>
                </c:pt>
                <c:pt idx="523">
                  <c:v>36.15</c:v>
                </c:pt>
                <c:pt idx="524">
                  <c:v>36.200000000000003</c:v>
                </c:pt>
                <c:pt idx="525">
                  <c:v>36.25</c:v>
                </c:pt>
                <c:pt idx="526">
                  <c:v>36.299999999999997</c:v>
                </c:pt>
                <c:pt idx="527">
                  <c:v>36.35</c:v>
                </c:pt>
                <c:pt idx="528">
                  <c:v>36.4</c:v>
                </c:pt>
                <c:pt idx="529">
                  <c:v>36.450000000000003</c:v>
                </c:pt>
                <c:pt idx="530">
                  <c:v>36.5</c:v>
                </c:pt>
                <c:pt idx="531">
                  <c:v>36.549999999999997</c:v>
                </c:pt>
                <c:pt idx="532">
                  <c:v>36.6</c:v>
                </c:pt>
                <c:pt idx="533">
                  <c:v>36.65</c:v>
                </c:pt>
                <c:pt idx="534">
                  <c:v>36.700000000000003</c:v>
                </c:pt>
                <c:pt idx="535">
                  <c:v>36.75</c:v>
                </c:pt>
                <c:pt idx="536">
                  <c:v>36.799999999999997</c:v>
                </c:pt>
                <c:pt idx="537">
                  <c:v>36.85</c:v>
                </c:pt>
                <c:pt idx="538">
                  <c:v>36.9</c:v>
                </c:pt>
                <c:pt idx="539">
                  <c:v>36.950000000000003</c:v>
                </c:pt>
                <c:pt idx="540">
                  <c:v>37</c:v>
                </c:pt>
                <c:pt idx="541">
                  <c:v>37.049999999999997</c:v>
                </c:pt>
                <c:pt idx="542">
                  <c:v>37.1</c:v>
                </c:pt>
                <c:pt idx="543">
                  <c:v>37.15</c:v>
                </c:pt>
                <c:pt idx="544">
                  <c:v>37.200000000000003</c:v>
                </c:pt>
                <c:pt idx="545">
                  <c:v>37.25</c:v>
                </c:pt>
                <c:pt idx="546">
                  <c:v>37.299999999999997</c:v>
                </c:pt>
                <c:pt idx="547">
                  <c:v>37.35</c:v>
                </c:pt>
                <c:pt idx="548">
                  <c:v>37.4</c:v>
                </c:pt>
                <c:pt idx="549">
                  <c:v>37.450000000000003</c:v>
                </c:pt>
                <c:pt idx="550">
                  <c:v>37.5</c:v>
                </c:pt>
                <c:pt idx="551">
                  <c:v>37.549999999999997</c:v>
                </c:pt>
                <c:pt idx="552">
                  <c:v>37.6</c:v>
                </c:pt>
                <c:pt idx="553">
                  <c:v>37.65</c:v>
                </c:pt>
                <c:pt idx="554">
                  <c:v>37.700000000000003</c:v>
                </c:pt>
                <c:pt idx="555">
                  <c:v>37.75</c:v>
                </c:pt>
                <c:pt idx="556">
                  <c:v>37.799999999999997</c:v>
                </c:pt>
                <c:pt idx="557">
                  <c:v>37.85</c:v>
                </c:pt>
                <c:pt idx="558">
                  <c:v>37.9</c:v>
                </c:pt>
                <c:pt idx="559">
                  <c:v>37.950000000000003</c:v>
                </c:pt>
                <c:pt idx="560">
                  <c:v>38</c:v>
                </c:pt>
                <c:pt idx="561">
                  <c:v>38.049999999999997</c:v>
                </c:pt>
                <c:pt idx="562">
                  <c:v>38.1</c:v>
                </c:pt>
                <c:pt idx="563">
                  <c:v>38.15</c:v>
                </c:pt>
                <c:pt idx="564">
                  <c:v>38.200000000000003</c:v>
                </c:pt>
                <c:pt idx="565">
                  <c:v>38.25</c:v>
                </c:pt>
                <c:pt idx="566">
                  <c:v>38.299999999999997</c:v>
                </c:pt>
                <c:pt idx="567">
                  <c:v>38.35</c:v>
                </c:pt>
                <c:pt idx="568">
                  <c:v>38.4</c:v>
                </c:pt>
                <c:pt idx="569">
                  <c:v>38.450000000000003</c:v>
                </c:pt>
                <c:pt idx="570">
                  <c:v>38.5</c:v>
                </c:pt>
                <c:pt idx="571">
                  <c:v>38.549999999999997</c:v>
                </c:pt>
                <c:pt idx="572">
                  <c:v>38.6</c:v>
                </c:pt>
                <c:pt idx="573">
                  <c:v>38.65</c:v>
                </c:pt>
                <c:pt idx="574">
                  <c:v>38.700000000000003</c:v>
                </c:pt>
                <c:pt idx="575">
                  <c:v>38.75</c:v>
                </c:pt>
                <c:pt idx="576">
                  <c:v>38.799999999999997</c:v>
                </c:pt>
                <c:pt idx="577">
                  <c:v>38.85</c:v>
                </c:pt>
                <c:pt idx="578">
                  <c:v>38.9</c:v>
                </c:pt>
                <c:pt idx="579">
                  <c:v>38.950000000000003</c:v>
                </c:pt>
                <c:pt idx="580">
                  <c:v>39</c:v>
                </c:pt>
                <c:pt idx="581">
                  <c:v>39.049999999999997</c:v>
                </c:pt>
                <c:pt idx="582">
                  <c:v>39.1</c:v>
                </c:pt>
                <c:pt idx="583">
                  <c:v>39.15</c:v>
                </c:pt>
                <c:pt idx="584">
                  <c:v>39.200000000000003</c:v>
                </c:pt>
                <c:pt idx="585">
                  <c:v>39.25</c:v>
                </c:pt>
                <c:pt idx="586">
                  <c:v>39.299999999999997</c:v>
                </c:pt>
                <c:pt idx="587">
                  <c:v>39.35</c:v>
                </c:pt>
                <c:pt idx="588">
                  <c:v>39.4</c:v>
                </c:pt>
                <c:pt idx="589">
                  <c:v>39.450000000000003</c:v>
                </c:pt>
                <c:pt idx="590">
                  <c:v>39.5</c:v>
                </c:pt>
                <c:pt idx="591">
                  <c:v>39.549999999999997</c:v>
                </c:pt>
                <c:pt idx="592">
                  <c:v>39.6</c:v>
                </c:pt>
                <c:pt idx="593">
                  <c:v>39.65</c:v>
                </c:pt>
                <c:pt idx="594">
                  <c:v>39.700000000000003</c:v>
                </c:pt>
                <c:pt idx="595">
                  <c:v>39.75</c:v>
                </c:pt>
                <c:pt idx="596">
                  <c:v>39.799999999999997</c:v>
                </c:pt>
                <c:pt idx="597">
                  <c:v>39.85</c:v>
                </c:pt>
                <c:pt idx="598">
                  <c:v>39.9</c:v>
                </c:pt>
                <c:pt idx="599">
                  <c:v>39.950000000000003</c:v>
                </c:pt>
                <c:pt idx="600">
                  <c:v>40</c:v>
                </c:pt>
                <c:pt idx="601">
                  <c:v>40.049999999999997</c:v>
                </c:pt>
                <c:pt idx="602">
                  <c:v>40.1</c:v>
                </c:pt>
                <c:pt idx="603">
                  <c:v>40.15</c:v>
                </c:pt>
                <c:pt idx="604">
                  <c:v>40.200000000000003</c:v>
                </c:pt>
                <c:pt idx="605">
                  <c:v>40.25</c:v>
                </c:pt>
                <c:pt idx="606">
                  <c:v>40.299999999999997</c:v>
                </c:pt>
                <c:pt idx="607">
                  <c:v>40.35</c:v>
                </c:pt>
                <c:pt idx="608">
                  <c:v>40.4</c:v>
                </c:pt>
                <c:pt idx="609">
                  <c:v>40.450000000000003</c:v>
                </c:pt>
                <c:pt idx="610">
                  <c:v>40.5</c:v>
                </c:pt>
                <c:pt idx="611">
                  <c:v>40.549999999999997</c:v>
                </c:pt>
                <c:pt idx="612">
                  <c:v>40.6</c:v>
                </c:pt>
                <c:pt idx="613">
                  <c:v>40.65</c:v>
                </c:pt>
                <c:pt idx="614">
                  <c:v>40.700000000000003</c:v>
                </c:pt>
                <c:pt idx="615">
                  <c:v>40.75</c:v>
                </c:pt>
                <c:pt idx="616">
                  <c:v>40.799999999999997</c:v>
                </c:pt>
                <c:pt idx="617">
                  <c:v>40.85</c:v>
                </c:pt>
                <c:pt idx="618">
                  <c:v>40.9</c:v>
                </c:pt>
                <c:pt idx="619">
                  <c:v>40.950000000000003</c:v>
                </c:pt>
                <c:pt idx="620">
                  <c:v>41</c:v>
                </c:pt>
                <c:pt idx="621">
                  <c:v>41.05</c:v>
                </c:pt>
                <c:pt idx="622">
                  <c:v>41.1</c:v>
                </c:pt>
                <c:pt idx="623">
                  <c:v>41.15</c:v>
                </c:pt>
                <c:pt idx="624">
                  <c:v>41.2</c:v>
                </c:pt>
                <c:pt idx="625">
                  <c:v>41.25</c:v>
                </c:pt>
                <c:pt idx="626">
                  <c:v>41.3</c:v>
                </c:pt>
                <c:pt idx="627">
                  <c:v>41.35</c:v>
                </c:pt>
                <c:pt idx="628">
                  <c:v>41.4</c:v>
                </c:pt>
                <c:pt idx="629">
                  <c:v>41.45</c:v>
                </c:pt>
                <c:pt idx="630">
                  <c:v>41.5</c:v>
                </c:pt>
                <c:pt idx="631">
                  <c:v>41.55</c:v>
                </c:pt>
                <c:pt idx="632">
                  <c:v>41.6</c:v>
                </c:pt>
                <c:pt idx="633">
                  <c:v>41.65</c:v>
                </c:pt>
                <c:pt idx="634">
                  <c:v>41.7</c:v>
                </c:pt>
                <c:pt idx="635">
                  <c:v>41.75</c:v>
                </c:pt>
                <c:pt idx="636">
                  <c:v>41.8</c:v>
                </c:pt>
                <c:pt idx="637">
                  <c:v>41.85</c:v>
                </c:pt>
                <c:pt idx="638">
                  <c:v>41.9</c:v>
                </c:pt>
                <c:pt idx="639">
                  <c:v>41.95</c:v>
                </c:pt>
                <c:pt idx="640">
                  <c:v>42</c:v>
                </c:pt>
                <c:pt idx="641">
                  <c:v>42.05</c:v>
                </c:pt>
                <c:pt idx="642">
                  <c:v>42.1</c:v>
                </c:pt>
                <c:pt idx="643">
                  <c:v>42.15</c:v>
                </c:pt>
                <c:pt idx="644">
                  <c:v>42.2</c:v>
                </c:pt>
                <c:pt idx="645">
                  <c:v>42.25</c:v>
                </c:pt>
                <c:pt idx="646">
                  <c:v>42.3</c:v>
                </c:pt>
                <c:pt idx="647">
                  <c:v>42.35</c:v>
                </c:pt>
                <c:pt idx="648">
                  <c:v>42.4</c:v>
                </c:pt>
                <c:pt idx="649">
                  <c:v>42.45</c:v>
                </c:pt>
                <c:pt idx="650">
                  <c:v>42.5</c:v>
                </c:pt>
                <c:pt idx="651">
                  <c:v>42.55</c:v>
                </c:pt>
                <c:pt idx="652">
                  <c:v>42.6</c:v>
                </c:pt>
                <c:pt idx="653">
                  <c:v>42.65</c:v>
                </c:pt>
                <c:pt idx="654">
                  <c:v>42.7</c:v>
                </c:pt>
                <c:pt idx="655">
                  <c:v>42.75</c:v>
                </c:pt>
                <c:pt idx="656">
                  <c:v>42.8</c:v>
                </c:pt>
                <c:pt idx="657">
                  <c:v>42.85</c:v>
                </c:pt>
                <c:pt idx="658">
                  <c:v>42.9</c:v>
                </c:pt>
                <c:pt idx="659">
                  <c:v>42.95</c:v>
                </c:pt>
                <c:pt idx="660">
                  <c:v>43</c:v>
                </c:pt>
              </c:numCache>
            </c:numRef>
          </c:xVal>
          <c:yVal>
            <c:numRef>
              <c:f>Thermistor!$G$15:$G$675</c:f>
              <c:numCache>
                <c:formatCode>General</c:formatCode>
                <c:ptCount val="661"/>
                <c:pt idx="0">
                  <c:v>25.040719620754203</c:v>
                </c:pt>
                <c:pt idx="1">
                  <c:v>24.927115980558597</c:v>
                </c:pt>
                <c:pt idx="2">
                  <c:v>24.814151770498881</c:v>
                </c:pt>
                <c:pt idx="3">
                  <c:v>24.701820223535094</c:v>
                </c:pt>
                <c:pt idx="4">
                  <c:v>24.590114677312783</c:v>
                </c:pt>
                <c:pt idx="5">
                  <c:v>24.479028572038089</c:v>
                </c:pt>
                <c:pt idx="6">
                  <c:v>24.368555448405459</c:v>
                </c:pt>
                <c:pt idx="7">
                  <c:v>24.258688945577433</c:v>
                </c:pt>
                <c:pt idx="8">
                  <c:v>24.149422799214619</c:v>
                </c:pt>
                <c:pt idx="9">
                  <c:v>24.040750839553994</c:v>
                </c:pt>
                <c:pt idx="10">
                  <c:v>23.932666989535505</c:v>
                </c:pt>
                <c:pt idx="11">
                  <c:v>23.82516526297286</c:v>
                </c:pt>
                <c:pt idx="12">
                  <c:v>23.718239762770736</c:v>
                </c:pt>
                <c:pt idx="13">
                  <c:v>23.611884679183675</c:v>
                </c:pt>
                <c:pt idx="14">
                  <c:v>23.506094288118391</c:v>
                </c:pt>
                <c:pt idx="15">
                  <c:v>23.400862949475197</c:v>
                </c:pt>
                <c:pt idx="16">
                  <c:v>23.296185105531265</c:v>
                </c:pt>
                <c:pt idx="17">
                  <c:v>23.19205527936009</c:v>
                </c:pt>
                <c:pt idx="18">
                  <c:v>23.088468073290187</c:v>
                </c:pt>
                <c:pt idx="19">
                  <c:v>22.985418167399075</c:v>
                </c:pt>
                <c:pt idx="20">
                  <c:v>22.882900318043141</c:v>
                </c:pt>
                <c:pt idx="21">
                  <c:v>22.780909356421944</c:v>
                </c:pt>
                <c:pt idx="22">
                  <c:v>22.679440187175203</c:v>
                </c:pt>
                <c:pt idx="23">
                  <c:v>22.578487787012989</c:v>
                </c:pt>
                <c:pt idx="24">
                  <c:v>22.478047203377685</c:v>
                </c:pt>
                <c:pt idx="25">
                  <c:v>22.378113553135563</c:v>
                </c:pt>
                <c:pt idx="26">
                  <c:v>22.278682021299517</c:v>
                </c:pt>
                <c:pt idx="27">
                  <c:v>22.17974785977998</c:v>
                </c:pt>
                <c:pt idx="28">
                  <c:v>22.08130638616467</c:v>
                </c:pt>
                <c:pt idx="29">
                  <c:v>21.983352982525503</c:v>
                </c:pt>
                <c:pt idx="30">
                  <c:v>21.885883094252506</c:v>
                </c:pt>
                <c:pt idx="31">
                  <c:v>21.788892228913653</c:v>
                </c:pt>
                <c:pt idx="32">
                  <c:v>21.692375955140278</c:v>
                </c:pt>
                <c:pt idx="33">
                  <c:v>21.596329901537047</c:v>
                </c:pt>
                <c:pt idx="34">
                  <c:v>21.500749755615857</c:v>
                </c:pt>
                <c:pt idx="35">
                  <c:v>21.405631262753502</c:v>
                </c:pt>
                <c:pt idx="36">
                  <c:v>21.310970225171843</c:v>
                </c:pt>
                <c:pt idx="37">
                  <c:v>21.216762500940263</c:v>
                </c:pt>
                <c:pt idx="38">
                  <c:v>21.123004003000119</c:v>
                </c:pt>
                <c:pt idx="39">
                  <c:v>21.029690698209549</c:v>
                </c:pt>
                <c:pt idx="40">
                  <c:v>20.936818606409474</c:v>
                </c:pt>
                <c:pt idx="41">
                  <c:v>20.844383799509274</c:v>
                </c:pt>
                <c:pt idx="42">
                  <c:v>20.752382400592296</c:v>
                </c:pt>
                <c:pt idx="43">
                  <c:v>20.660810583039961</c:v>
                </c:pt>
                <c:pt idx="44">
                  <c:v>20.569664569674615</c:v>
                </c:pt>
                <c:pt idx="45">
                  <c:v>20.478940631920295</c:v>
                </c:pt>
                <c:pt idx="46">
                  <c:v>20.388635088981687</c:v>
                </c:pt>
                <c:pt idx="47">
                  <c:v>20.298744307039158</c:v>
                </c:pt>
                <c:pt idx="48">
                  <c:v>20.209264698461766</c:v>
                </c:pt>
                <c:pt idx="49">
                  <c:v>20.120192721035608</c:v>
                </c:pt>
                <c:pt idx="50">
                  <c:v>20.031524877208767</c:v>
                </c:pt>
                <c:pt idx="51">
                  <c:v>19.943257713351159</c:v>
                </c:pt>
                <c:pt idx="52">
                  <c:v>19.855387819030341</c:v>
                </c:pt>
                <c:pt idx="53">
                  <c:v>19.767911826301372</c:v>
                </c:pt>
                <c:pt idx="54">
                  <c:v>19.680826409011445</c:v>
                </c:pt>
                <c:pt idx="55">
                  <c:v>19.594128282118618</c:v>
                </c:pt>
                <c:pt idx="56">
                  <c:v>19.507814201024132</c:v>
                </c:pt>
                <c:pt idx="57">
                  <c:v>19.421880960918088</c:v>
                </c:pt>
                <c:pt idx="58">
                  <c:v>19.336325396138648</c:v>
                </c:pt>
                <c:pt idx="59">
                  <c:v>19.251144379543462</c:v>
                </c:pt>
                <c:pt idx="60">
                  <c:v>19.166334821893884</c:v>
                </c:pt>
                <c:pt idx="61">
                  <c:v>19.081893671251294</c:v>
                </c:pt>
                <c:pt idx="62">
                  <c:v>18.997817912385358</c:v>
                </c:pt>
                <c:pt idx="63">
                  <c:v>18.9141045661936</c:v>
                </c:pt>
                <c:pt idx="64">
                  <c:v>18.830750689132913</c:v>
                </c:pt>
                <c:pt idx="65">
                  <c:v>18.747753372661862</c:v>
                </c:pt>
                <c:pt idx="66">
                  <c:v>18.665109742693119</c:v>
                </c:pt>
                <c:pt idx="67">
                  <c:v>18.582816959057936</c:v>
                </c:pt>
                <c:pt idx="68">
                  <c:v>18.500872214979438</c:v>
                </c:pt>
                <c:pt idx="69">
                  <c:v>18.419272736557161</c:v>
                </c:pt>
                <c:pt idx="70">
                  <c:v>18.338015782260698</c:v>
                </c:pt>
                <c:pt idx="71">
                  <c:v>18.257098642433334</c:v>
                </c:pt>
                <c:pt idx="72">
                  <c:v>18.176518638805248</c:v>
                </c:pt>
                <c:pt idx="73">
                  <c:v>18.09627312401517</c:v>
                </c:pt>
                <c:pt idx="74">
                  <c:v>18.01635948114199</c:v>
                </c:pt>
                <c:pt idx="75">
                  <c:v>17.9367751232449</c:v>
                </c:pt>
                <c:pt idx="76">
                  <c:v>17.857517492911484</c:v>
                </c:pt>
                <c:pt idx="77">
                  <c:v>17.778584061814968</c:v>
                </c:pt>
                <c:pt idx="78">
                  <c:v>17.699972330279422</c:v>
                </c:pt>
                <c:pt idx="79">
                  <c:v>17.621679826853097</c:v>
                </c:pt>
                <c:pt idx="80">
                  <c:v>17.543704107889482</c:v>
                </c:pt>
                <c:pt idx="81">
                  <c:v>17.466042757135938</c:v>
                </c:pt>
                <c:pt idx="82">
                  <c:v>17.388693385330498</c:v>
                </c:pt>
                <c:pt idx="83">
                  <c:v>17.311653629804937</c:v>
                </c:pt>
                <c:pt idx="84">
                  <c:v>17.234921154096241</c:v>
                </c:pt>
                <c:pt idx="85">
                  <c:v>17.158493647564228</c:v>
                </c:pt>
                <c:pt idx="86">
                  <c:v>17.082368825016601</c:v>
                </c:pt>
                <c:pt idx="87">
                  <c:v>17.006544426340156</c:v>
                </c:pt>
                <c:pt idx="88">
                  <c:v>16.931018216139421</c:v>
                </c:pt>
                <c:pt idx="89">
                  <c:v>16.855787983380935</c:v>
                </c:pt>
                <c:pt idx="90">
                  <c:v>16.780851541044456</c:v>
                </c:pt>
                <c:pt idx="91">
                  <c:v>16.706206725780021</c:v>
                </c:pt>
                <c:pt idx="92">
                  <c:v>16.63185139757104</c:v>
                </c:pt>
                <c:pt idx="93">
                  <c:v>16.557783439403693</c:v>
                </c:pt>
                <c:pt idx="94">
                  <c:v>16.484000756941498</c:v>
                </c:pt>
                <c:pt idx="95">
                  <c:v>16.410501278206368</c:v>
                </c:pt>
                <c:pt idx="96">
                  <c:v>16.337282953264548</c:v>
                </c:pt>
                <c:pt idx="97">
                  <c:v>16.26434375391824</c:v>
                </c:pt>
                <c:pt idx="98">
                  <c:v>16.191681673402627</c:v>
                </c:pt>
                <c:pt idx="99">
                  <c:v>16.119294726088242</c:v>
                </c:pt>
                <c:pt idx="100">
                  <c:v>16.047180947188167</c:v>
                </c:pt>
                <c:pt idx="101">
                  <c:v>15.975338392470235</c:v>
                </c:pt>
                <c:pt idx="102">
                  <c:v>15.903765137974631</c:v>
                </c:pt>
                <c:pt idx="103">
                  <c:v>15.832459279735531</c:v>
                </c:pt>
                <c:pt idx="104">
                  <c:v>15.761418933508537</c:v>
                </c:pt>
                <c:pt idx="105">
                  <c:v>15.69064223450124</c:v>
                </c:pt>
                <c:pt idx="106">
                  <c:v>15.620127337109977</c:v>
                </c:pt>
                <c:pt idx="107">
                  <c:v>15.549872414659603</c:v>
                </c:pt>
                <c:pt idx="108">
                  <c:v>15.479875659148547</c:v>
                </c:pt>
                <c:pt idx="109">
                  <c:v>15.410135280997736</c:v>
                </c:pt>
                <c:pt idx="110">
                  <c:v>15.340649508803551</c:v>
                </c:pt>
                <c:pt idx="111">
                  <c:v>15.271416589095566</c:v>
                </c:pt>
                <c:pt idx="112">
                  <c:v>15.202434786097228</c:v>
                </c:pt>
                <c:pt idx="113">
                  <c:v>15.133702381491389</c:v>
                </c:pt>
                <c:pt idx="114">
                  <c:v>15.065217674189455</c:v>
                </c:pt>
                <c:pt idx="115">
                  <c:v>14.996978980103904</c:v>
                </c:pt>
                <c:pt idx="116">
                  <c:v>14.928984631925175</c:v>
                </c:pt>
                <c:pt idx="117">
                  <c:v>14.861232978901455</c:v>
                </c:pt>
                <c:pt idx="118">
                  <c:v>14.793722386623017</c:v>
                </c:pt>
                <c:pt idx="119">
                  <c:v>14.726451236808771</c:v>
                </c:pt>
                <c:pt idx="120">
                  <c:v>14.659417927097422</c:v>
                </c:pt>
                <c:pt idx="121">
                  <c:v>14.592620870841358</c:v>
                </c:pt>
                <c:pt idx="122">
                  <c:v>14.526058496904056</c:v>
                </c:pt>
                <c:pt idx="123">
                  <c:v>14.459729249460452</c:v>
                </c:pt>
                <c:pt idx="124">
                  <c:v>14.39363158780094</c:v>
                </c:pt>
                <c:pt idx="125">
                  <c:v>14.327763986137995</c:v>
                </c:pt>
                <c:pt idx="126">
                  <c:v>14.26212493341626</c:v>
                </c:pt>
                <c:pt idx="127">
                  <c:v>14.196712933125468</c:v>
                </c:pt>
                <c:pt idx="128">
                  <c:v>14.131526503116163</c:v>
                </c:pt>
                <c:pt idx="129">
                  <c:v>14.066564175418534</c:v>
                </c:pt>
                <c:pt idx="130">
                  <c:v>14.001824496063989</c:v>
                </c:pt>
                <c:pt idx="131">
                  <c:v>13.93730602490939</c:v>
                </c:pt>
                <c:pt idx="132">
                  <c:v>13.873007335464308</c:v>
                </c:pt>
                <c:pt idx="133">
                  <c:v>13.80892701472078</c:v>
                </c:pt>
                <c:pt idx="134">
                  <c:v>13.745063662985501</c:v>
                </c:pt>
                <c:pt idx="135">
                  <c:v>13.681415893714814</c:v>
                </c:pt>
                <c:pt idx="136">
                  <c:v>13.617982333352586</c:v>
                </c:pt>
                <c:pt idx="137">
                  <c:v>13.554761621169632</c:v>
                </c:pt>
                <c:pt idx="138">
                  <c:v>13.491752409106539</c:v>
                </c:pt>
                <c:pt idx="139">
                  <c:v>13.428953361618483</c:v>
                </c:pt>
                <c:pt idx="140">
                  <c:v>13.366363155522095</c:v>
                </c:pt>
                <c:pt idx="141">
                  <c:v>13.303980479845222</c:v>
                </c:pt>
                <c:pt idx="142">
                  <c:v>13.241804035678683</c:v>
                </c:pt>
                <c:pt idx="143">
                  <c:v>13.179832536030119</c:v>
                </c:pt>
                <c:pt idx="144">
                  <c:v>13.11806470568024</c:v>
                </c:pt>
                <c:pt idx="145">
                  <c:v>13.056499281041113</c:v>
                </c:pt>
                <c:pt idx="146">
                  <c:v>12.995135010016725</c:v>
                </c:pt>
                <c:pt idx="147">
                  <c:v>12.933970651865138</c:v>
                </c:pt>
                <c:pt idx="148">
                  <c:v>12.873004977063658</c:v>
                </c:pt>
                <c:pt idx="149">
                  <c:v>12.812236767174625</c:v>
                </c:pt>
                <c:pt idx="150">
                  <c:v>12.751664814714616</c:v>
                </c:pt>
                <c:pt idx="151">
                  <c:v>12.69128792302439</c:v>
                </c:pt>
                <c:pt idx="152">
                  <c:v>12.631104906141559</c:v>
                </c:pt>
                <c:pt idx="153">
                  <c:v>12.571114588674448</c:v>
                </c:pt>
                <c:pt idx="154">
                  <c:v>12.511315805678578</c:v>
                </c:pt>
                <c:pt idx="155">
                  <c:v>12.451707402534055</c:v>
                </c:pt>
                <c:pt idx="156">
                  <c:v>12.392288234825571</c:v>
                </c:pt>
                <c:pt idx="157">
                  <c:v>12.333057168223434</c:v>
                </c:pt>
                <c:pt idx="158">
                  <c:v>12.27401307836675</c:v>
                </c:pt>
                <c:pt idx="159">
                  <c:v>12.215154850748263</c:v>
                </c:pt>
                <c:pt idx="160">
                  <c:v>12.156481380600439</c:v>
                </c:pt>
                <c:pt idx="161">
                  <c:v>12.09799157278394</c:v>
                </c:pt>
                <c:pt idx="162">
                  <c:v>12.039684341676718</c:v>
                </c:pt>
                <c:pt idx="163">
                  <c:v>11.981558611065509</c:v>
                </c:pt>
                <c:pt idx="164">
                  <c:v>11.923613314038391</c:v>
                </c:pt>
                <c:pt idx="165">
                  <c:v>11.865847392879175</c:v>
                </c:pt>
                <c:pt idx="166">
                  <c:v>11.808259798962865</c:v>
                </c:pt>
                <c:pt idx="167">
                  <c:v>11.750849492653174</c:v>
                </c:pt>
                <c:pt idx="168">
                  <c:v>11.69361544320077</c:v>
                </c:pt>
                <c:pt idx="169">
                  <c:v>11.636556628643689</c:v>
                </c:pt>
                <c:pt idx="170">
                  <c:v>11.579672035708313</c:v>
                </c:pt>
                <c:pt idx="171">
                  <c:v>11.522960659712624</c:v>
                </c:pt>
                <c:pt idx="172">
                  <c:v>11.466421504470077</c:v>
                </c:pt>
                <c:pt idx="173">
                  <c:v>11.410053582195303</c:v>
                </c:pt>
                <c:pt idx="174">
                  <c:v>11.353855913410428</c:v>
                </c:pt>
                <c:pt idx="175">
                  <c:v>11.297827526853666</c:v>
                </c:pt>
                <c:pt idx="176">
                  <c:v>11.241967459388263</c:v>
                </c:pt>
                <c:pt idx="177">
                  <c:v>11.186274755913189</c:v>
                </c:pt>
                <c:pt idx="178">
                  <c:v>11.130748469275034</c:v>
                </c:pt>
                <c:pt idx="179">
                  <c:v>11.075387660180752</c:v>
                </c:pt>
                <c:pt idx="180">
                  <c:v>11.020191397111773</c:v>
                </c:pt>
                <c:pt idx="181">
                  <c:v>10.965158756239589</c:v>
                </c:pt>
                <c:pt idx="182">
                  <c:v>10.910288821342192</c:v>
                </c:pt>
                <c:pt idx="183">
                  <c:v>10.855580683721428</c:v>
                </c:pt>
                <c:pt idx="184">
                  <c:v>10.801033442121707</c:v>
                </c:pt>
                <c:pt idx="185">
                  <c:v>10.74664620264997</c:v>
                </c:pt>
                <c:pt idx="186">
                  <c:v>10.692418078696448</c:v>
                </c:pt>
                <c:pt idx="187">
                  <c:v>10.638348190856561</c:v>
                </c:pt>
                <c:pt idx="188">
                  <c:v>10.584435666853892</c:v>
                </c:pt>
                <c:pt idx="189">
                  <c:v>10.530679641463905</c:v>
                </c:pt>
                <c:pt idx="190">
                  <c:v>10.477079256439367</c:v>
                </c:pt>
                <c:pt idx="191">
                  <c:v>10.423633660435826</c:v>
                </c:pt>
                <c:pt idx="192">
                  <c:v>10.370342008939019</c:v>
                </c:pt>
                <c:pt idx="193">
                  <c:v>10.317203464192175</c:v>
                </c:pt>
                <c:pt idx="194">
                  <c:v>10.264217195125411</c:v>
                </c:pt>
                <c:pt idx="195">
                  <c:v>10.21138237728519</c:v>
                </c:pt>
                <c:pt idx="196">
                  <c:v>10.15869819276503</c:v>
                </c:pt>
                <c:pt idx="197">
                  <c:v>10.10616383013712</c:v>
                </c:pt>
                <c:pt idx="198">
                  <c:v>10.053778484384623</c:v>
                </c:pt>
                <c:pt idx="199">
                  <c:v>10.001541356835276</c:v>
                </c:pt>
                <c:pt idx="200">
                  <c:v>9.9494516550955154</c:v>
                </c:pt>
                <c:pt idx="201">
                  <c:v>9.8975085929851048</c:v>
                </c:pt>
                <c:pt idx="202">
                  <c:v>9.8457113904736957</c:v>
                </c:pt>
                <c:pt idx="203">
                  <c:v>9.7940592736169378</c:v>
                </c:pt>
                <c:pt idx="204">
                  <c:v>9.7425514744942916</c:v>
                </c:pt>
                <c:pt idx="205">
                  <c:v>9.6911872311471257</c:v>
                </c:pt>
                <c:pt idx="206">
                  <c:v>9.6399657875178946</c:v>
                </c:pt>
                <c:pt idx="207">
                  <c:v>9.5888863933899984</c:v>
                </c:pt>
                <c:pt idx="208">
                  <c:v>9.5379483043283813</c:v>
                </c:pt>
                <c:pt idx="209">
                  <c:v>9.4871507816207554</c:v>
                </c:pt>
                <c:pt idx="210">
                  <c:v>9.4364930922197914</c:v>
                </c:pt>
                <c:pt idx="211">
                  <c:v>9.3859745086862176</c:v>
                </c:pt>
                <c:pt idx="212">
                  <c:v>9.3355943091317499</c:v>
                </c:pt>
                <c:pt idx="213">
                  <c:v>9.2853517771636689</c:v>
                </c:pt>
                <c:pt idx="214">
                  <c:v>9.2352462018298525</c:v>
                </c:pt>
                <c:pt idx="215">
                  <c:v>9.185276877564263</c:v>
                </c:pt>
                <c:pt idx="216">
                  <c:v>9.1354431041331168</c:v>
                </c:pt>
                <c:pt idx="217">
                  <c:v>9.0857441865821329</c:v>
                </c:pt>
                <c:pt idx="218">
                  <c:v>9.0361794351837261</c:v>
                </c:pt>
                <c:pt idx="219">
                  <c:v>8.9867481653856771</c:v>
                </c:pt>
                <c:pt idx="220">
                  <c:v>8.937449697759746</c:v>
                </c:pt>
                <c:pt idx="221">
                  <c:v>8.8882833579512521</c:v>
                </c:pt>
                <c:pt idx="222">
                  <c:v>8.8392484766292796</c:v>
                </c:pt>
                <c:pt idx="223">
                  <c:v>8.7903443894372799</c:v>
                </c:pt>
                <c:pt idx="224">
                  <c:v>8.7415704369444711</c:v>
                </c:pt>
                <c:pt idx="225">
                  <c:v>8.6929259645977481</c:v>
                </c:pt>
                <c:pt idx="226">
                  <c:v>8.6444103226741618</c:v>
                </c:pt>
                <c:pt idx="227">
                  <c:v>8.5960228662341933</c:v>
                </c:pt>
                <c:pt idx="228">
                  <c:v>8.5477629550749725</c:v>
                </c:pt>
                <c:pt idx="229">
                  <c:v>8.4996299536848028</c:v>
                </c:pt>
                <c:pt idx="230">
                  <c:v>8.4516232311980275</c:v>
                </c:pt>
                <c:pt idx="231">
                  <c:v>8.4037421613497827</c:v>
                </c:pt>
                <c:pt idx="232">
                  <c:v>8.3559861224325687</c:v>
                </c:pt>
                <c:pt idx="233">
                  <c:v>8.3083544972517984</c:v>
                </c:pt>
                <c:pt idx="234">
                  <c:v>8.2608466730833925</c:v>
                </c:pt>
                <c:pt idx="235">
                  <c:v>8.2134620416304642</c:v>
                </c:pt>
                <c:pt idx="236">
                  <c:v>8.1661999989817673</c:v>
                </c:pt>
                <c:pt idx="237">
                  <c:v>8.1190599455698589</c:v>
                </c:pt>
                <c:pt idx="238">
                  <c:v>8.0720412861298882</c:v>
                </c:pt>
                <c:pt idx="239">
                  <c:v>8.0251434296590105</c:v>
                </c:pt>
                <c:pt idx="240">
                  <c:v>7.9783657893761983</c:v>
                </c:pt>
                <c:pt idx="241">
                  <c:v>7.931707782682679</c:v>
                </c:pt>
                <c:pt idx="242">
                  <c:v>7.8851688311223711</c:v>
                </c:pt>
                <c:pt idx="243">
                  <c:v>7.8387483603434021</c:v>
                </c:pt>
                <c:pt idx="244">
                  <c:v>7.7924458000596246</c:v>
                </c:pt>
                <c:pt idx="245">
                  <c:v>7.7462605840128163</c:v>
                </c:pt>
                <c:pt idx="246">
                  <c:v>7.7001921499350487</c:v>
                </c:pt>
                <c:pt idx="247">
                  <c:v>7.6542399395117968</c:v>
                </c:pt>
                <c:pt idx="248">
                  <c:v>7.6084033983455583</c:v>
                </c:pt>
                <c:pt idx="249">
                  <c:v>7.562681975918963</c:v>
                </c:pt>
                <c:pt idx="250">
                  <c:v>7.5170751255598702</c:v>
                </c:pt>
                <c:pt idx="251">
                  <c:v>7.4715823044055014</c:v>
                </c:pt>
                <c:pt idx="252">
                  <c:v>7.4262029733675945</c:v>
                </c:pt>
                <c:pt idx="253">
                  <c:v>7.3809365970978433</c:v>
                </c:pt>
                <c:pt idx="254">
                  <c:v>7.3357826439538485</c:v>
                </c:pt>
                <c:pt idx="255">
                  <c:v>7.2907405859651249</c:v>
                </c:pt>
                <c:pt idx="256">
                  <c:v>7.2458098987997914</c:v>
                </c:pt>
                <c:pt idx="257">
                  <c:v>7.2009900617317157</c:v>
                </c:pt>
                <c:pt idx="258">
                  <c:v>7.1562805576077722</c:v>
                </c:pt>
                <c:pt idx="259">
                  <c:v>7.1116808728153273</c:v>
                </c:pt>
                <c:pt idx="260">
                  <c:v>7.0671904972505786</c:v>
                </c:pt>
                <c:pt idx="261">
                  <c:v>7.0228089242870624</c:v>
                </c:pt>
                <c:pt idx="262">
                  <c:v>6.9785356507441634</c:v>
                </c:pt>
                <c:pt idx="263">
                  <c:v>6.9343701768564188</c:v>
                </c:pt>
                <c:pt idx="264">
                  <c:v>6.8903120062430503</c:v>
                </c:pt>
                <c:pt idx="265">
                  <c:v>6.8463606458776098</c:v>
                </c:pt>
                <c:pt idx="266">
                  <c:v>6.8025156060583072</c:v>
                </c:pt>
                <c:pt idx="267">
                  <c:v>6.758776400378224</c:v>
                </c:pt>
                <c:pt idx="268">
                  <c:v>6.7151425456966081</c:v>
                </c:pt>
                <c:pt idx="269">
                  <c:v>6.6716135621094281</c:v>
                </c:pt>
                <c:pt idx="270">
                  <c:v>6.628188972921123</c:v>
                </c:pt>
                <c:pt idx="271">
                  <c:v>6.5848683046164069</c:v>
                </c:pt>
                <c:pt idx="272">
                  <c:v>6.5416510868320756</c:v>
                </c:pt>
                <c:pt idx="273">
                  <c:v>6.4985368523297211</c:v>
                </c:pt>
                <c:pt idx="274">
                  <c:v>6.4555251369680491</c:v>
                </c:pt>
                <c:pt idx="275">
                  <c:v>6.4126154796761057</c:v>
                </c:pt>
                <c:pt idx="276">
                  <c:v>6.3698074224262768</c:v>
                </c:pt>
                <c:pt idx="277">
                  <c:v>6.3271005102080835</c:v>
                </c:pt>
                <c:pt idx="278">
                  <c:v>6.2844942910018631</c:v>
                </c:pt>
                <c:pt idx="279">
                  <c:v>6.2419883157530762</c:v>
                </c:pt>
                <c:pt idx="280">
                  <c:v>6.1995821383463294</c:v>
                </c:pt>
                <c:pt idx="281">
                  <c:v>6.1572753155803639</c:v>
                </c:pt>
                <c:pt idx="282">
                  <c:v>6.1150674071427034</c:v>
                </c:pt>
                <c:pt idx="283">
                  <c:v>6.072957975585382</c:v>
                </c:pt>
                <c:pt idx="284">
                  <c:v>6.030946586299649</c:v>
                </c:pt>
                <c:pt idx="285">
                  <c:v>5.9890328074924355</c:v>
                </c:pt>
                <c:pt idx="286">
                  <c:v>5.9472162101617414</c:v>
                </c:pt>
                <c:pt idx="287">
                  <c:v>5.9054963680731589</c:v>
                </c:pt>
                <c:pt idx="288">
                  <c:v>5.8638728577364532</c:v>
                </c:pt>
                <c:pt idx="289">
                  <c:v>5.8223452583821427</c:v>
                </c:pt>
                <c:pt idx="290">
                  <c:v>5.7809131519384778</c:v>
                </c:pt>
                <c:pt idx="291">
                  <c:v>5.7395761230085895</c:v>
                </c:pt>
                <c:pt idx="292">
                  <c:v>5.6983337588482073</c:v>
                </c:pt>
                <c:pt idx="293">
                  <c:v>5.6571856493429777</c:v>
                </c:pt>
                <c:pt idx="294">
                  <c:v>5.6161313869869218</c:v>
                </c:pt>
                <c:pt idx="295">
                  <c:v>5.5751705668599811</c:v>
                </c:pt>
                <c:pt idx="296">
                  <c:v>5.5343027866068724</c:v>
                </c:pt>
                <c:pt idx="297">
                  <c:v>5.4935276464154299</c:v>
                </c:pt>
                <c:pt idx="298">
                  <c:v>5.452844748995517</c:v>
                </c:pt>
                <c:pt idx="299">
                  <c:v>5.412253699558164</c:v>
                </c:pt>
                <c:pt idx="300">
                  <c:v>5.3717541057945937</c:v>
                </c:pt>
                <c:pt idx="301">
                  <c:v>5.3313455778559842</c:v>
                </c:pt>
                <c:pt idx="302">
                  <c:v>5.2910277283329492</c:v>
                </c:pt>
                <c:pt idx="303">
                  <c:v>5.2508001722355289</c:v>
                </c:pt>
                <c:pt idx="304">
                  <c:v>5.2106625269732376</c:v>
                </c:pt>
                <c:pt idx="305">
                  <c:v>5.1706144123353965</c:v>
                </c:pt>
                <c:pt idx="306">
                  <c:v>5.130655450471636</c:v>
                </c:pt>
                <c:pt idx="307">
                  <c:v>5.0907852658725687</c:v>
                </c:pt>
                <c:pt idx="308">
                  <c:v>5.0510034853508046</c:v>
                </c:pt>
                <c:pt idx="309">
                  <c:v>5.01130973802168</c:v>
                </c:pt>
                <c:pt idx="310">
                  <c:v>4.9717036552851823</c:v>
                </c:pt>
                <c:pt idx="311">
                  <c:v>4.9321848708066796</c:v>
                </c:pt>
                <c:pt idx="312">
                  <c:v>4.8927530204992422</c:v>
                </c:pt>
                <c:pt idx="313">
                  <c:v>4.8534077425047712</c:v>
                </c:pt>
                <c:pt idx="314">
                  <c:v>4.8141486771769451</c:v>
                </c:pt>
                <c:pt idx="315">
                  <c:v>4.7749754670624611</c:v>
                </c:pt>
                <c:pt idx="316">
                  <c:v>4.7358877568840967</c:v>
                </c:pt>
                <c:pt idx="317">
                  <c:v>4.6968851935229736</c:v>
                </c:pt>
                <c:pt idx="318">
                  <c:v>4.6579674260012212</c:v>
                </c:pt>
                <c:pt idx="319">
                  <c:v>4.6191341054650934</c:v>
                </c:pt>
                <c:pt idx="320">
                  <c:v>4.5803848851678595</c:v>
                </c:pt>
                <c:pt idx="321">
                  <c:v>4.5417194204533189</c:v>
                </c:pt>
                <c:pt idx="322">
                  <c:v>4.5031373687386917</c:v>
                </c:pt>
                <c:pt idx="323">
                  <c:v>4.4646383894987025</c:v>
                </c:pt>
                <c:pt idx="324">
                  <c:v>4.4262221442489817</c:v>
                </c:pt>
                <c:pt idx="325">
                  <c:v>4.3878882965300363</c:v>
                </c:pt>
                <c:pt idx="326">
                  <c:v>4.3496365118915037</c:v>
                </c:pt>
                <c:pt idx="327">
                  <c:v>4.3114664578759516</c:v>
                </c:pt>
                <c:pt idx="328">
                  <c:v>4.2733778040036441</c:v>
                </c:pt>
                <c:pt idx="329">
                  <c:v>4.2353702217565683</c:v>
                </c:pt>
                <c:pt idx="330">
                  <c:v>4.1974433845636554</c:v>
                </c:pt>
                <c:pt idx="331">
                  <c:v>4.1595969677851485</c:v>
                </c:pt>
                <c:pt idx="332">
                  <c:v>4.1218306486977099</c:v>
                </c:pt>
                <c:pt idx="333">
                  <c:v>4.0841441064796413</c:v>
                </c:pt>
                <c:pt idx="334">
                  <c:v>4.0465370221957642</c:v>
                </c:pt>
                <c:pt idx="335">
                  <c:v>4.0090090787832651</c:v>
                </c:pt>
                <c:pt idx="336">
                  <c:v>3.9715599610369168</c:v>
                </c:pt>
                <c:pt idx="337">
                  <c:v>3.9341893555947536</c:v>
                </c:pt>
                <c:pt idx="338">
                  <c:v>3.8968969509239741</c:v>
                </c:pt>
                <c:pt idx="339">
                  <c:v>3.8596824373068443</c:v>
                </c:pt>
                <c:pt idx="340">
                  <c:v>3.8225455068267706</c:v>
                </c:pt>
                <c:pt idx="341">
                  <c:v>3.7854858533544302</c:v>
                </c:pt>
                <c:pt idx="342">
                  <c:v>3.7485031725342992</c:v>
                </c:pt>
                <c:pt idx="343">
                  <c:v>3.7115971617707828</c:v>
                </c:pt>
                <c:pt idx="344">
                  <c:v>3.6747675202151413</c:v>
                </c:pt>
                <c:pt idx="345">
                  <c:v>3.6380139487519614</c:v>
                </c:pt>
                <c:pt idx="346">
                  <c:v>3.6013361499861958</c:v>
                </c:pt>
                <c:pt idx="347">
                  <c:v>3.5647338282300325</c:v>
                </c:pt>
                <c:pt idx="348">
                  <c:v>3.5282066894898776</c:v>
                </c:pt>
                <c:pt idx="349">
                  <c:v>3.4917544414538497</c:v>
                </c:pt>
                <c:pt idx="350">
                  <c:v>3.4553767934788198</c:v>
                </c:pt>
                <c:pt idx="351">
                  <c:v>3.4190734565779621</c:v>
                </c:pt>
                <c:pt idx="352">
                  <c:v>3.3828441434084198</c:v>
                </c:pt>
                <c:pt idx="353">
                  <c:v>3.3466885682588554</c:v>
                </c:pt>
                <c:pt idx="354">
                  <c:v>3.3106064470371734</c:v>
                </c:pt>
                <c:pt idx="355">
                  <c:v>3.2745974972587533</c:v>
                </c:pt>
                <c:pt idx="356">
                  <c:v>3.2386614380340575</c:v>
                </c:pt>
                <c:pt idx="357">
                  <c:v>3.2027979900571495</c:v>
                </c:pt>
                <c:pt idx="358">
                  <c:v>3.1670068755936427</c:v>
                </c:pt>
                <c:pt idx="359">
                  <c:v>3.1312878184691044</c:v>
                </c:pt>
                <c:pt idx="360">
                  <c:v>3.0956405440576873</c:v>
                </c:pt>
                <c:pt idx="361">
                  <c:v>3.0600647792704763</c:v>
                </c:pt>
                <c:pt idx="362">
                  <c:v>3.0245602525442905</c:v>
                </c:pt>
                <c:pt idx="363">
                  <c:v>2.9891266938304284</c:v>
                </c:pt>
                <c:pt idx="364">
                  <c:v>2.9537638345834125</c:v>
                </c:pt>
                <c:pt idx="365">
                  <c:v>2.9184714077502463</c:v>
                </c:pt>
                <c:pt idx="366">
                  <c:v>2.8832491477591589</c:v>
                </c:pt>
                <c:pt idx="367">
                  <c:v>2.8480967905089187</c:v>
                </c:pt>
                <c:pt idx="368">
                  <c:v>2.8130140733583175</c:v>
                </c:pt>
                <c:pt idx="369">
                  <c:v>2.7780007351151426</c:v>
                </c:pt>
                <c:pt idx="370">
                  <c:v>2.7430565160258311</c:v>
                </c:pt>
                <c:pt idx="371">
                  <c:v>2.7081811577652957</c:v>
                </c:pt>
                <c:pt idx="372">
                  <c:v>2.6733744034260667</c:v>
                </c:pt>
                <c:pt idx="373">
                  <c:v>2.6386359975082883</c:v>
                </c:pt>
                <c:pt idx="374">
                  <c:v>2.6039656859097136</c:v>
                </c:pt>
                <c:pt idx="375">
                  <c:v>2.5693632159153594</c:v>
                </c:pt>
                <c:pt idx="376">
                  <c:v>2.5348283361877861</c:v>
                </c:pt>
                <c:pt idx="377">
                  <c:v>2.5003607967569224</c:v>
                </c:pt>
                <c:pt idx="378">
                  <c:v>2.4659603490104018</c:v>
                </c:pt>
                <c:pt idx="379">
                  <c:v>2.4316267456840137</c:v>
                </c:pt>
                <c:pt idx="380">
                  <c:v>2.3973597408518117</c:v>
                </c:pt>
                <c:pt idx="381">
                  <c:v>2.3631590899166213</c:v>
                </c:pt>
                <c:pt idx="382">
                  <c:v>2.3290245496006605</c:v>
                </c:pt>
                <c:pt idx="383">
                  <c:v>2.2949558779362178</c:v>
                </c:pt>
                <c:pt idx="384">
                  <c:v>2.2609528342561021</c:v>
                </c:pt>
                <c:pt idx="385">
                  <c:v>2.227015179184832</c:v>
                </c:pt>
                <c:pt idx="386">
                  <c:v>2.1931426746289162</c:v>
                </c:pt>
                <c:pt idx="387">
                  <c:v>2.1593350837685534</c:v>
                </c:pt>
                <c:pt idx="388">
                  <c:v>2.1255921710480266</c:v>
                </c:pt>
                <c:pt idx="389">
                  <c:v>2.0919137021670622</c:v>
                </c:pt>
                <c:pt idx="390">
                  <c:v>2.0582994440720199</c:v>
                </c:pt>
                <c:pt idx="391">
                  <c:v>2.0247491649472522</c:v>
                </c:pt>
                <c:pt idx="392">
                  <c:v>1.9912626342060662</c:v>
                </c:pt>
                <c:pt idx="393">
                  <c:v>1.9578396224825383</c:v>
                </c:pt>
                <c:pt idx="394">
                  <c:v>1.9244799016229877</c:v>
                </c:pt>
                <c:pt idx="395">
                  <c:v>1.8911832446771086</c:v>
                </c:pt>
                <c:pt idx="396">
                  <c:v>1.8579494258901263</c:v>
                </c:pt>
                <c:pt idx="397">
                  <c:v>1.8247782206940997</c:v>
                </c:pt>
                <c:pt idx="398">
                  <c:v>1.7916694056999631</c:v>
                </c:pt>
                <c:pt idx="399">
                  <c:v>1.7586227586892278</c:v>
                </c:pt>
                <c:pt idx="400">
                  <c:v>1.7256380586060232</c:v>
                </c:pt>
                <c:pt idx="401">
                  <c:v>1.6927150855489117</c:v>
                </c:pt>
                <c:pt idx="402">
                  <c:v>1.6598536207631582</c:v>
                </c:pt>
                <c:pt idx="403">
                  <c:v>1.6270534466326012</c:v>
                </c:pt>
                <c:pt idx="404">
                  <c:v>1.5943143466719789</c:v>
                </c:pt>
                <c:pt idx="405">
                  <c:v>1.5616361055193124</c:v>
                </c:pt>
                <c:pt idx="406">
                  <c:v>1.5290185089279476</c:v>
                </c:pt>
                <c:pt idx="407">
                  <c:v>1.4964613437591652</c:v>
                </c:pt>
                <c:pt idx="408">
                  <c:v>1.4639643979745074</c:v>
                </c:pt>
                <c:pt idx="409">
                  <c:v>1.4315274606285016</c:v>
                </c:pt>
                <c:pt idx="410">
                  <c:v>1.3991503218608159</c:v>
                </c:pt>
                <c:pt idx="411">
                  <c:v>1.3668327728893814</c:v>
                </c:pt>
                <c:pt idx="412">
                  <c:v>1.3345746060026613</c:v>
                </c:pt>
                <c:pt idx="413">
                  <c:v>1.3023756145528864</c:v>
                </c:pt>
                <c:pt idx="414">
                  <c:v>1.2702355929483247</c:v>
                </c:pt>
                <c:pt idx="415">
                  <c:v>1.2381543366468577</c:v>
                </c:pt>
                <c:pt idx="416">
                  <c:v>1.2061316421480228</c:v>
                </c:pt>
                <c:pt idx="417">
                  <c:v>1.1741673069870444</c:v>
                </c:pt>
                <c:pt idx="418">
                  <c:v>1.1422611297269327</c:v>
                </c:pt>
                <c:pt idx="419">
                  <c:v>1.1104129099522879</c:v>
                </c:pt>
                <c:pt idx="420">
                  <c:v>1.0786224482621947</c:v>
                </c:pt>
                <c:pt idx="421">
                  <c:v>1.0468895462634578</c:v>
                </c:pt>
                <c:pt idx="422">
                  <c:v>1.0152140065639514</c:v>
                </c:pt>
                <c:pt idx="423">
                  <c:v>0.9835956327657982</c:v>
                </c:pt>
                <c:pt idx="424">
                  <c:v>0.95203422945917282</c:v>
                </c:pt>
                <c:pt idx="425">
                  <c:v>0.92052960221519697</c:v>
                </c:pt>
                <c:pt idx="426">
                  <c:v>0.88908155758002749</c:v>
                </c:pt>
                <c:pt idx="427">
                  <c:v>0.85768990306780779</c:v>
                </c:pt>
                <c:pt idx="428">
                  <c:v>0.82635444715475614</c:v>
                </c:pt>
                <c:pt idx="429">
                  <c:v>0.79507499927279923</c:v>
                </c:pt>
                <c:pt idx="430">
                  <c:v>0.76385136980292145</c:v>
                </c:pt>
                <c:pt idx="431">
                  <c:v>0.7326833700693669</c:v>
                </c:pt>
                <c:pt idx="432">
                  <c:v>0.70157081233310237</c:v>
                </c:pt>
                <c:pt idx="433">
                  <c:v>0.67051350978596247</c:v>
                </c:pt>
                <c:pt idx="434">
                  <c:v>0.63951127654445372</c:v>
                </c:pt>
                <c:pt idx="435">
                  <c:v>0.60856392764361544</c:v>
                </c:pt>
                <c:pt idx="436">
                  <c:v>0.57767127903122173</c:v>
                </c:pt>
                <c:pt idx="437">
                  <c:v>0.54683314756181289</c:v>
                </c:pt>
                <c:pt idx="438">
                  <c:v>0.51604935099072691</c:v>
                </c:pt>
                <c:pt idx="439">
                  <c:v>0.48531970796818769</c:v>
                </c:pt>
                <c:pt idx="440">
                  <c:v>0.45464403803384812</c:v>
                </c:pt>
                <c:pt idx="441">
                  <c:v>0.42402216161065098</c:v>
                </c:pt>
                <c:pt idx="442">
                  <c:v>0.39345389999931513</c:v>
                </c:pt>
                <c:pt idx="443">
                  <c:v>0.36293907537270798</c:v>
                </c:pt>
                <c:pt idx="444">
                  <c:v>0.33247751077016119</c:v>
                </c:pt>
                <c:pt idx="445">
                  <c:v>0.30206903009195685</c:v>
                </c:pt>
                <c:pt idx="446">
                  <c:v>0.27171345809381364</c:v>
                </c:pt>
                <c:pt idx="447">
                  <c:v>0.24141062038131622</c:v>
                </c:pt>
                <c:pt idx="448">
                  <c:v>0.2111603434045719</c:v>
                </c:pt>
                <c:pt idx="449">
                  <c:v>0.18096245445286741</c:v>
                </c:pt>
                <c:pt idx="450">
                  <c:v>0.15081678164904133</c:v>
                </c:pt>
                <c:pt idx="451">
                  <c:v>0.12072315394470934</c:v>
                </c:pt>
                <c:pt idx="452">
                  <c:v>9.0681401114522941E-2</c:v>
                </c:pt>
                <c:pt idx="453">
                  <c:v>6.0691353751053612E-2</c:v>
                </c:pt>
                <c:pt idx="454">
                  <c:v>3.0752843259733709E-2</c:v>
                </c:pt>
                <c:pt idx="455">
                  <c:v>8.657018536268879E-4</c:v>
                </c:pt>
                <c:pt idx="456">
                  <c:v>-2.8970237451630965E-2</c:v>
                </c:pt>
                <c:pt idx="457">
                  <c:v>-5.8755140842890796E-2</c:v>
                </c:pt>
                <c:pt idx="458">
                  <c:v>-8.8489173714549452E-2</c:v>
                </c:pt>
                <c:pt idx="459">
                  <c:v>-0.11817250067349505</c:v>
                </c:pt>
                <c:pt idx="460">
                  <c:v>-0.14780528554405237</c:v>
                </c:pt>
                <c:pt idx="461">
                  <c:v>-0.17738769137298505</c:v>
                </c:pt>
                <c:pt idx="462">
                  <c:v>-0.20691988043409992</c:v>
                </c:pt>
                <c:pt idx="463">
                  <c:v>-0.23640201423336293</c:v>
                </c:pt>
                <c:pt idx="464">
                  <c:v>-0.26583425351356027</c:v>
                </c:pt>
                <c:pt idx="465">
                  <c:v>-0.29521675825918692</c:v>
                </c:pt>
                <c:pt idx="466">
                  <c:v>-0.32454968770070991</c:v>
                </c:pt>
                <c:pt idx="467">
                  <c:v>-0.35383320031979792</c:v>
                </c:pt>
                <c:pt idx="468">
                  <c:v>-0.38306745385381191</c:v>
                </c:pt>
                <c:pt idx="469">
                  <c:v>-0.41225260530023888</c:v>
                </c:pt>
                <c:pt idx="470">
                  <c:v>-0.44138881092129623</c:v>
                </c:pt>
                <c:pt idx="471">
                  <c:v>-0.47047622624870655</c:v>
                </c:pt>
                <c:pt idx="472">
                  <c:v>-0.49951500608790411</c:v>
                </c:pt>
                <c:pt idx="473">
                  <c:v>-0.52850530452280964</c:v>
                </c:pt>
                <c:pt idx="474">
                  <c:v>-0.55744727491980939</c:v>
                </c:pt>
                <c:pt idx="475">
                  <c:v>-0.58634106993275736</c:v>
                </c:pt>
                <c:pt idx="476">
                  <c:v>-0.61518684150678382</c:v>
                </c:pt>
                <c:pt idx="477">
                  <c:v>-0.64398474088307012</c:v>
                </c:pt>
                <c:pt idx="478">
                  <c:v>-0.6727349186027709</c:v>
                </c:pt>
                <c:pt idx="479">
                  <c:v>-0.70143752451156161</c:v>
                </c:pt>
                <c:pt idx="480">
                  <c:v>-0.73009270776361745</c:v>
                </c:pt>
                <c:pt idx="481">
                  <c:v>-0.75870061682627465</c:v>
                </c:pt>
                <c:pt idx="482">
                  <c:v>-0.7872613994837252</c:v>
                </c:pt>
                <c:pt idx="483">
                  <c:v>-0.81577520284122329</c:v>
                </c:pt>
                <c:pt idx="484">
                  <c:v>-0.84424217332951912</c:v>
                </c:pt>
                <c:pt idx="485">
                  <c:v>-0.87266245670866738</c:v>
                </c:pt>
                <c:pt idx="486">
                  <c:v>-0.90103619807194946</c:v>
                </c:pt>
                <c:pt idx="487">
                  <c:v>-0.92936354185030723</c:v>
                </c:pt>
                <c:pt idx="488">
                  <c:v>-0.95764463181609472</c:v>
                </c:pt>
                <c:pt idx="489">
                  <c:v>-0.9858796110868866</c:v>
                </c:pt>
                <c:pt idx="490">
                  <c:v>-1.0140686221296278</c:v>
                </c:pt>
                <c:pt idx="491">
                  <c:v>-1.0422118067644988</c:v>
                </c:pt>
                <c:pt idx="492">
                  <c:v>-1.0703093061688378</c:v>
                </c:pt>
                <c:pt idx="493">
                  <c:v>-1.0983612608806652</c:v>
                </c:pt>
                <c:pt idx="494">
                  <c:v>-1.1263678108029467</c:v>
                </c:pt>
                <c:pt idx="495">
                  <c:v>-1.1543290952070606</c:v>
                </c:pt>
                <c:pt idx="496">
                  <c:v>-1.1822452527367204</c:v>
                </c:pt>
                <c:pt idx="497">
                  <c:v>-1.2101164214115556</c:v>
                </c:pt>
                <c:pt idx="498">
                  <c:v>-1.2379427386309771</c:v>
                </c:pt>
                <c:pt idx="499">
                  <c:v>-1.2657243411777017</c:v>
                </c:pt>
                <c:pt idx="500">
                  <c:v>-1.2934613652215603</c:v>
                </c:pt>
                <c:pt idx="501">
                  <c:v>-1.3211539463230224</c:v>
                </c:pt>
                <c:pt idx="502">
                  <c:v>-1.3488022194366636</c:v>
                </c:pt>
                <c:pt idx="503">
                  <c:v>-1.3764063189150875</c:v>
                </c:pt>
                <c:pt idx="504">
                  <c:v>-1.4039663785120524</c:v>
                </c:pt>
                <c:pt idx="505">
                  <c:v>-1.4314825313862229</c:v>
                </c:pt>
                <c:pt idx="506">
                  <c:v>-1.4589549101048078</c:v>
                </c:pt>
                <c:pt idx="507">
                  <c:v>-1.4863836466465727</c:v>
                </c:pt>
                <c:pt idx="508">
                  <c:v>-1.5137688724057057</c:v>
                </c:pt>
                <c:pt idx="509">
                  <c:v>-1.541110718195057</c:v>
                </c:pt>
                <c:pt idx="510">
                  <c:v>-1.5684093142495499</c:v>
                </c:pt>
                <c:pt idx="511">
                  <c:v>-1.5956647902294208</c:v>
                </c:pt>
                <c:pt idx="512">
                  <c:v>-1.6228772752238001</c:v>
                </c:pt>
                <c:pt idx="513">
                  <c:v>-1.6500468977539526</c:v>
                </c:pt>
                <c:pt idx="514">
                  <c:v>-1.6771737857764606</c:v>
                </c:pt>
                <c:pt idx="515">
                  <c:v>-1.7042580666865206</c:v>
                </c:pt>
                <c:pt idx="516">
                  <c:v>-1.7312998673213542</c:v>
                </c:pt>
                <c:pt idx="517">
                  <c:v>-1.758299313963164</c:v>
                </c:pt>
                <c:pt idx="518">
                  <c:v>-1.7852565323425438</c:v>
                </c:pt>
                <c:pt idx="519">
                  <c:v>-1.8121716476416623</c:v>
                </c:pt>
                <c:pt idx="520">
                  <c:v>-1.8390447844972186</c:v>
                </c:pt>
                <c:pt idx="521">
                  <c:v>-1.8658760670038532</c:v>
                </c:pt>
                <c:pt idx="522">
                  <c:v>-1.8926656187168192</c:v>
                </c:pt>
                <c:pt idx="523">
                  <c:v>-1.9194135626557909</c:v>
                </c:pt>
                <c:pt idx="524">
                  <c:v>-1.9461200213070811</c:v>
                </c:pt>
                <c:pt idx="525">
                  <c:v>-1.9727851166272785</c:v>
                </c:pt>
                <c:pt idx="526">
                  <c:v>-1.9994089700461473</c:v>
                </c:pt>
                <c:pt idx="527">
                  <c:v>-2.0259917024694687</c:v>
                </c:pt>
                <c:pt idx="528">
                  <c:v>-2.0525334342821679</c:v>
                </c:pt>
                <c:pt idx="529">
                  <c:v>-2.0790342853511561</c:v>
                </c:pt>
                <c:pt idx="530">
                  <c:v>-2.1054943750283996</c:v>
                </c:pt>
                <c:pt idx="531">
                  <c:v>-2.1319138221537628</c:v>
                </c:pt>
                <c:pt idx="532">
                  <c:v>-2.1582927450579064</c:v>
                </c:pt>
                <c:pt idx="533">
                  <c:v>-2.1846312615652437</c:v>
                </c:pt>
                <c:pt idx="534">
                  <c:v>-2.2109294889966691</c:v>
                </c:pt>
                <c:pt idx="535">
                  <c:v>-2.2371875441723432</c:v>
                </c:pt>
                <c:pt idx="536">
                  <c:v>-2.2634055434147626</c:v>
                </c:pt>
                <c:pt idx="537">
                  <c:v>-2.2895836025514313</c:v>
                </c:pt>
                <c:pt idx="538">
                  <c:v>-2.3157218369175325</c:v>
                </c:pt>
                <c:pt idx="539">
                  <c:v>-2.3418203613587139</c:v>
                </c:pt>
                <c:pt idx="540">
                  <c:v>-2.3678792902340433</c:v>
                </c:pt>
                <c:pt idx="541">
                  <c:v>-2.3938987374185103</c:v>
                </c:pt>
                <c:pt idx="542">
                  <c:v>-2.4198788163056975</c:v>
                </c:pt>
                <c:pt idx="543">
                  <c:v>-2.4458196398107361</c:v>
                </c:pt>
                <c:pt idx="544">
                  <c:v>-2.47172132037241</c:v>
                </c:pt>
                <c:pt idx="545">
                  <c:v>-2.4975839699567359</c:v>
                </c:pt>
                <c:pt idx="546">
                  <c:v>-2.5234077000585557</c:v>
                </c:pt>
                <c:pt idx="547">
                  <c:v>-2.5491926217047762</c:v>
                </c:pt>
                <c:pt idx="548">
                  <c:v>-2.5749388454568134</c:v>
                </c:pt>
                <c:pt idx="549">
                  <c:v>-2.6006464814132073</c:v>
                </c:pt>
                <c:pt idx="550">
                  <c:v>-2.6263156392120095</c:v>
                </c:pt>
                <c:pt idx="551">
                  <c:v>-2.6519464280335683</c:v>
                </c:pt>
                <c:pt idx="552">
                  <c:v>-2.6775389566027457</c:v>
                </c:pt>
                <c:pt idx="553">
                  <c:v>-2.7030933331917595</c:v>
                </c:pt>
                <c:pt idx="554">
                  <c:v>-2.7286096656224004</c:v>
                </c:pt>
                <c:pt idx="555">
                  <c:v>-2.7540880612685896</c:v>
                </c:pt>
                <c:pt idx="556">
                  <c:v>-2.7795286270589372</c:v>
                </c:pt>
                <c:pt idx="557">
                  <c:v>-2.8049314694790155</c:v>
                </c:pt>
                <c:pt idx="558">
                  <c:v>-2.8302966945738035</c:v>
                </c:pt>
                <c:pt idx="559">
                  <c:v>-2.8556244079503017</c:v>
                </c:pt>
                <c:pt idx="560">
                  <c:v>-2.8809147147795784</c:v>
                </c:pt>
                <c:pt idx="561">
                  <c:v>-2.9061677197993845</c:v>
                </c:pt>
                <c:pt idx="562">
                  <c:v>-2.9313835273163704</c:v>
                </c:pt>
                <c:pt idx="563">
                  <c:v>-2.9565622412086441</c:v>
                </c:pt>
                <c:pt idx="564">
                  <c:v>-2.9817039649278172</c:v>
                </c:pt>
                <c:pt idx="565">
                  <c:v>-3.0068088015013927</c:v>
                </c:pt>
                <c:pt idx="566">
                  <c:v>-3.031876853535266</c:v>
                </c:pt>
                <c:pt idx="567">
                  <c:v>-3.0569082232156575</c:v>
                </c:pt>
                <c:pt idx="568">
                  <c:v>-3.0819030123116704</c:v>
                </c:pt>
                <c:pt idx="569">
                  <c:v>-3.1068613221773944</c:v>
                </c:pt>
                <c:pt idx="570">
                  <c:v>-3.1317832537541221</c:v>
                </c:pt>
                <c:pt idx="571">
                  <c:v>-3.1566689075725662</c:v>
                </c:pt>
                <c:pt idx="572">
                  <c:v>-3.1815183837552468</c:v>
                </c:pt>
                <c:pt idx="573">
                  <c:v>-3.2063317820184238</c:v>
                </c:pt>
                <c:pt idx="574">
                  <c:v>-3.2311092016743714</c:v>
                </c:pt>
                <c:pt idx="575">
                  <c:v>-3.2558507416334805</c:v>
                </c:pt>
                <c:pt idx="576">
                  <c:v>-3.2805565004066466</c:v>
                </c:pt>
                <c:pt idx="577">
                  <c:v>-3.3052265761070885</c:v>
                </c:pt>
                <c:pt idx="578">
                  <c:v>-3.3298610664524517</c:v>
                </c:pt>
                <c:pt idx="579">
                  <c:v>-3.3544600687674233</c:v>
                </c:pt>
                <c:pt idx="580">
                  <c:v>-3.3790236799850959</c:v>
                </c:pt>
                <c:pt idx="581">
                  <c:v>-3.4035519966494689</c:v>
                </c:pt>
                <c:pt idx="582">
                  <c:v>-3.4280451149174951</c:v>
                </c:pt>
                <c:pt idx="583">
                  <c:v>-3.4525031305611265</c:v>
                </c:pt>
                <c:pt idx="584">
                  <c:v>-3.47692613896902</c:v>
                </c:pt>
                <c:pt idx="585">
                  <c:v>-3.5013142351490956</c:v>
                </c:pt>
                <c:pt idx="586">
                  <c:v>-3.5256675137300704</c:v>
                </c:pt>
                <c:pt idx="587">
                  <c:v>-3.5499860689637899</c:v>
                </c:pt>
                <c:pt idx="588">
                  <c:v>-3.5742699947269898</c:v>
                </c:pt>
                <c:pt idx="589">
                  <c:v>-3.5985193845233425</c:v>
                </c:pt>
                <c:pt idx="590">
                  <c:v>-3.6227343314853329</c:v>
                </c:pt>
                <c:pt idx="591">
                  <c:v>-3.646914928376475</c:v>
                </c:pt>
                <c:pt idx="592">
                  <c:v>-3.6710612675929042</c:v>
                </c:pt>
                <c:pt idx="593">
                  <c:v>-3.6951734411653661</c:v>
                </c:pt>
                <c:pt idx="594">
                  <c:v>-3.7192515407614337</c:v>
                </c:pt>
                <c:pt idx="595">
                  <c:v>-3.743295657686815</c:v>
                </c:pt>
                <c:pt idx="596">
                  <c:v>-3.7673058828878538</c:v>
                </c:pt>
                <c:pt idx="597">
                  <c:v>-3.7912823069530077</c:v>
                </c:pt>
                <c:pt idx="598">
                  <c:v>-3.8152250201147808</c:v>
                </c:pt>
                <c:pt idx="599">
                  <c:v>-3.8391341122515996</c:v>
                </c:pt>
                <c:pt idx="600">
                  <c:v>-3.8630096728897456</c:v>
                </c:pt>
                <c:pt idx="601">
                  <c:v>-3.8868517912049469</c:v>
                </c:pt>
                <c:pt idx="602">
                  <c:v>-3.9106605560244247</c:v>
                </c:pt>
                <c:pt idx="603">
                  <c:v>-3.9344360558283711</c:v>
                </c:pt>
                <c:pt idx="604">
                  <c:v>-3.9581783787522227</c:v>
                </c:pt>
                <c:pt idx="605">
                  <c:v>-3.9818876125879683</c:v>
                </c:pt>
                <c:pt idx="606">
                  <c:v>-4.0055638447861952</c:v>
                </c:pt>
                <c:pt idx="607">
                  <c:v>-4.0292071624576806</c:v>
                </c:pt>
                <c:pt idx="608">
                  <c:v>-4.052817652375154</c:v>
                </c:pt>
                <c:pt idx="609">
                  <c:v>-4.076395400975116</c:v>
                </c:pt>
                <c:pt idx="610">
                  <c:v>-4.0999404943596005</c:v>
                </c:pt>
                <c:pt idx="611">
                  <c:v>-4.1234530182976528</c:v>
                </c:pt>
                <c:pt idx="612">
                  <c:v>-4.146933058227205</c:v>
                </c:pt>
                <c:pt idx="613">
                  <c:v>-4.1703806992567252</c:v>
                </c:pt>
                <c:pt idx="614">
                  <c:v>-4.193796026166865</c:v>
                </c:pt>
                <c:pt idx="615">
                  <c:v>-4.2171791234121656</c:v>
                </c:pt>
                <c:pt idx="616">
                  <c:v>-4.2405300751226491</c:v>
                </c:pt>
                <c:pt idx="617">
                  <c:v>-4.2638489651056943</c:v>
                </c:pt>
                <c:pt idx="618">
                  <c:v>-4.2871358768471737</c:v>
                </c:pt>
                <c:pt idx="619">
                  <c:v>-4.3103908935136701</c:v>
                </c:pt>
                <c:pt idx="620">
                  <c:v>-4.333614097953614</c:v>
                </c:pt>
                <c:pt idx="621">
                  <c:v>-4.356805572699102</c:v>
                </c:pt>
                <c:pt idx="622">
                  <c:v>-4.3799653999674888</c:v>
                </c:pt>
                <c:pt idx="623">
                  <c:v>-4.4030936616630925</c:v>
                </c:pt>
                <c:pt idx="624">
                  <c:v>-4.426190439378388</c:v>
                </c:pt>
                <c:pt idx="625">
                  <c:v>-4.4492558143958831</c:v>
                </c:pt>
                <c:pt idx="626">
                  <c:v>-4.4722898676897103</c:v>
                </c:pt>
                <c:pt idx="627">
                  <c:v>-4.4952926799268198</c:v>
                </c:pt>
                <c:pt idx="628">
                  <c:v>-4.518264331468913</c:v>
                </c:pt>
                <c:pt idx="629">
                  <c:v>-4.5412049023738064</c:v>
                </c:pt>
                <c:pt idx="630">
                  <c:v>-4.5641144723968523</c:v>
                </c:pt>
                <c:pt idx="631">
                  <c:v>-4.5869931209926449</c:v>
                </c:pt>
                <c:pt idx="632">
                  <c:v>-4.6098409273162133</c:v>
                </c:pt>
                <c:pt idx="633">
                  <c:v>-4.6326579702249546</c:v>
                </c:pt>
                <c:pt idx="634">
                  <c:v>-4.6554443282796569</c:v>
                </c:pt>
                <c:pt idx="635">
                  <c:v>-4.6782000797463184</c:v>
                </c:pt>
                <c:pt idx="636">
                  <c:v>-4.7009253025972839</c:v>
                </c:pt>
                <c:pt idx="637">
                  <c:v>-4.7236200745129509</c:v>
                </c:pt>
                <c:pt idx="638">
                  <c:v>-4.7462844728832465</c:v>
                </c:pt>
                <c:pt idx="639">
                  <c:v>-4.7689185748087652</c:v>
                </c:pt>
                <c:pt idx="640">
                  <c:v>-4.7915224571025306</c:v>
                </c:pt>
                <c:pt idx="641">
                  <c:v>-4.8140961962911319</c:v>
                </c:pt>
                <c:pt idx="642">
                  <c:v>-4.8366398686163166</c:v>
                </c:pt>
                <c:pt idx="643">
                  <c:v>-4.8591535500362966</c:v>
                </c:pt>
                <c:pt idx="644">
                  <c:v>-4.8816373162272271</c:v>
                </c:pt>
                <c:pt idx="645">
                  <c:v>-4.9040912425843999</c:v>
                </c:pt>
                <c:pt idx="646">
                  <c:v>-4.9265154042239487</c:v>
                </c:pt>
                <c:pt idx="647">
                  <c:v>-4.9489098759838157</c:v>
                </c:pt>
                <c:pt idx="648">
                  <c:v>-4.9712747324253996</c:v>
                </c:pt>
                <c:pt idx="649">
                  <c:v>-4.9936100478348067</c:v>
                </c:pt>
                <c:pt idx="650">
                  <c:v>-5.0159158962242145</c:v>
                </c:pt>
                <c:pt idx="651">
                  <c:v>-5.0381923513330662</c:v>
                </c:pt>
                <c:pt idx="652">
                  <c:v>-5.0604394866296616</c:v>
                </c:pt>
                <c:pt idx="653">
                  <c:v>-5.0826573753122375</c:v>
                </c:pt>
                <c:pt idx="654">
                  <c:v>-5.1048460903103887</c:v>
                </c:pt>
                <c:pt idx="655">
                  <c:v>-5.1270057042862618</c:v>
                </c:pt>
                <c:pt idx="656">
                  <c:v>-5.1491362896360897</c:v>
                </c:pt>
                <c:pt idx="657">
                  <c:v>-5.1712379184911583</c:v>
                </c:pt>
                <c:pt idx="658">
                  <c:v>-5.1933106627193411</c:v>
                </c:pt>
                <c:pt idx="659">
                  <c:v>-5.2153545939262926</c:v>
                </c:pt>
                <c:pt idx="660">
                  <c:v>-5.2373697834564155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8730736"/>
        <c:axId val="989517296"/>
      </c:scatterChart>
      <c:valAx>
        <c:axId val="1058730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9517296"/>
        <c:crosses val="autoZero"/>
        <c:crossBetween val="midCat"/>
      </c:valAx>
      <c:valAx>
        <c:axId val="989517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87307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423862</xdr:colOff>
      <xdr:row>0</xdr:row>
      <xdr:rowOff>166687</xdr:rowOff>
    </xdr:from>
    <xdr:to>
      <xdr:col>15</xdr:col>
      <xdr:colOff>119062</xdr:colOff>
      <xdr:row>15</xdr:row>
      <xdr:rowOff>52387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419100</xdr:colOff>
      <xdr:row>15</xdr:row>
      <xdr:rowOff>161925</xdr:rowOff>
    </xdr:from>
    <xdr:to>
      <xdr:col>15</xdr:col>
      <xdr:colOff>114300</xdr:colOff>
      <xdr:row>30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476250</xdr:colOff>
      <xdr:row>30</xdr:row>
      <xdr:rowOff>123825</xdr:rowOff>
    </xdr:from>
    <xdr:to>
      <xdr:col>15</xdr:col>
      <xdr:colOff>171450</xdr:colOff>
      <xdr:row>45</xdr:row>
      <xdr:rowOff>9525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228600</xdr:colOff>
      <xdr:row>7</xdr:row>
      <xdr:rowOff>104775</xdr:rowOff>
    </xdr:from>
    <xdr:to>
      <xdr:col>22</xdr:col>
      <xdr:colOff>533400</xdr:colOff>
      <xdr:row>21</xdr:row>
      <xdr:rowOff>180975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266700</xdr:colOff>
      <xdr:row>23</xdr:row>
      <xdr:rowOff>28575</xdr:rowOff>
    </xdr:from>
    <xdr:to>
      <xdr:col>22</xdr:col>
      <xdr:colOff>571500</xdr:colOff>
      <xdr:row>37</xdr:row>
      <xdr:rowOff>104775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workbookViewId="0">
      <selection activeCell="D44" sqref="D44"/>
    </sheetView>
  </sheetViews>
  <sheetFormatPr defaultColWidth="8.85546875" defaultRowHeight="15" x14ac:dyDescent="0.25"/>
  <cols>
    <col min="1" max="1" width="11.42578125" style="16" bestFit="1" customWidth="1"/>
    <col min="2" max="2" width="16" style="16" bestFit="1" customWidth="1"/>
    <col min="3" max="3" width="17.42578125" style="16" bestFit="1" customWidth="1"/>
    <col min="4" max="4" width="15.140625" style="16" bestFit="1" customWidth="1"/>
    <col min="5" max="5" width="17" style="16" bestFit="1" customWidth="1"/>
    <col min="6" max="6" width="15.5703125" style="16" bestFit="1" customWidth="1"/>
    <col min="7" max="7" width="14.42578125" style="16" bestFit="1" customWidth="1"/>
    <col min="8" max="8" width="15" style="16" bestFit="1" customWidth="1"/>
    <col min="9" max="9" width="15.140625" style="16" bestFit="1" customWidth="1"/>
    <col min="10" max="10" width="13.5703125" style="16" bestFit="1" customWidth="1"/>
    <col min="11" max="11" width="14.28515625" style="16" bestFit="1" customWidth="1"/>
    <col min="12" max="12" width="13.5703125" style="16" bestFit="1" customWidth="1"/>
    <col min="13" max="13" width="16.5703125" style="16" bestFit="1" customWidth="1"/>
    <col min="14" max="14" width="13.5703125" style="16" bestFit="1" customWidth="1"/>
    <col min="15" max="15" width="13.42578125" style="16" bestFit="1" customWidth="1"/>
    <col min="16" max="16" width="12.85546875" style="16" bestFit="1" customWidth="1"/>
    <col min="17" max="17" width="15.5703125" style="16" bestFit="1" customWidth="1"/>
    <col min="18" max="18" width="12.85546875" style="16" bestFit="1" customWidth="1"/>
    <col min="19" max="16384" width="8.85546875" style="16"/>
  </cols>
  <sheetData>
    <row r="1" spans="1:14" ht="14.45" x14ac:dyDescent="0.3">
      <c r="B1" s="28" t="s">
        <v>7</v>
      </c>
      <c r="C1" s="28"/>
      <c r="D1" s="28" t="s">
        <v>8</v>
      </c>
      <c r="E1" s="28"/>
      <c r="F1" s="28" t="s">
        <v>10</v>
      </c>
      <c r="G1" s="28"/>
    </row>
    <row r="2" spans="1:14" ht="14.45" x14ac:dyDescent="0.3">
      <c r="A2" s="4" t="s">
        <v>4</v>
      </c>
      <c r="B2" s="16" t="s">
        <v>5</v>
      </c>
      <c r="C2" s="16" t="s">
        <v>6</v>
      </c>
      <c r="D2" s="16" t="s">
        <v>9</v>
      </c>
      <c r="E2" s="16" t="s">
        <v>6</v>
      </c>
      <c r="F2" s="16" t="s">
        <v>11</v>
      </c>
      <c r="G2" s="16" t="s">
        <v>6</v>
      </c>
    </row>
    <row r="3" spans="1:14" ht="14.45" x14ac:dyDescent="0.3">
      <c r="A3" s="1">
        <v>12</v>
      </c>
      <c r="B3" s="16">
        <f>3.419*1000</f>
        <v>3419</v>
      </c>
      <c r="C3" s="16">
        <v>-2317</v>
      </c>
      <c r="D3" s="16">
        <f>3.419*1000</f>
        <v>3419</v>
      </c>
      <c r="E3" s="16">
        <v>-2358</v>
      </c>
      <c r="F3" s="16">
        <f>493.02*1000</f>
        <v>493020</v>
      </c>
      <c r="G3" s="16">
        <v>-2275</v>
      </c>
    </row>
    <row r="4" spans="1:14" ht="14.45" x14ac:dyDescent="0.3">
      <c r="A4" s="1">
        <v>13</v>
      </c>
      <c r="B4" s="16">
        <f>3.43*1000</f>
        <v>3430</v>
      </c>
      <c r="C4" s="16">
        <v>-2129</v>
      </c>
      <c r="D4" s="16">
        <f>3.43*1000</f>
        <v>3430</v>
      </c>
      <c r="E4" s="16">
        <v>-2135</v>
      </c>
      <c r="F4" s="16">
        <f>489.35*1000</f>
        <v>489350</v>
      </c>
      <c r="G4" s="16">
        <v>-2018</v>
      </c>
    </row>
    <row r="5" spans="1:14" ht="14.45" x14ac:dyDescent="0.3">
      <c r="A5" s="1">
        <v>14</v>
      </c>
      <c r="B5" s="16">
        <f>3.43*1000</f>
        <v>3430</v>
      </c>
      <c r="C5" s="16">
        <v>-2501</v>
      </c>
      <c r="D5" s="16">
        <f>3.43*1000</f>
        <v>3430</v>
      </c>
      <c r="E5" s="16">
        <v>-2537</v>
      </c>
      <c r="F5" s="16">
        <f>491.29*1000</f>
        <v>491290</v>
      </c>
      <c r="G5" s="16">
        <v>-2518</v>
      </c>
    </row>
    <row r="7" spans="1:14" x14ac:dyDescent="0.25">
      <c r="A7" s="4" t="s">
        <v>0</v>
      </c>
      <c r="B7" s="16" t="s">
        <v>54</v>
      </c>
      <c r="C7" s="16" t="s">
        <v>3</v>
      </c>
      <c r="D7" s="16" t="s">
        <v>36</v>
      </c>
      <c r="E7" s="16" t="s">
        <v>63</v>
      </c>
    </row>
    <row r="8" spans="1:14" x14ac:dyDescent="0.25">
      <c r="A8" s="17" t="s">
        <v>56</v>
      </c>
      <c r="B8" s="20">
        <v>132.47400400000001</v>
      </c>
      <c r="C8" s="20">
        <v>464.12249300000002</v>
      </c>
      <c r="D8" s="16">
        <v>0.99998900000000002</v>
      </c>
      <c r="E8" s="23">
        <v>42452</v>
      </c>
    </row>
    <row r="9" spans="1:14" x14ac:dyDescent="0.25">
      <c r="A9" s="17" t="s">
        <v>57</v>
      </c>
      <c r="B9" s="16">
        <v>133.94766200000001</v>
      </c>
      <c r="C9" s="16">
        <v>596.14186800000004</v>
      </c>
      <c r="D9" s="16">
        <v>0.99994499999999997</v>
      </c>
      <c r="E9" s="23">
        <v>42452</v>
      </c>
    </row>
    <row r="10" spans="1:14" x14ac:dyDescent="0.25">
      <c r="A10" s="24" t="s">
        <v>58</v>
      </c>
      <c r="B10" s="25">
        <v>129.18020559999999</v>
      </c>
      <c r="C10" s="25">
        <v>146.53486369999999</v>
      </c>
      <c r="D10" s="25">
        <v>0.99998699999999996</v>
      </c>
      <c r="E10" s="26" t="s">
        <v>64</v>
      </c>
    </row>
    <row r="11" spans="1:14" x14ac:dyDescent="0.25">
      <c r="A11" s="17" t="s">
        <v>59</v>
      </c>
      <c r="B11" s="20">
        <v>133.808764</v>
      </c>
      <c r="C11" s="20">
        <v>115.92032500000001</v>
      </c>
      <c r="D11" s="16">
        <v>0.99996499999999999</v>
      </c>
      <c r="E11" s="23">
        <v>42453</v>
      </c>
      <c r="H11" s="16" t="s">
        <v>37</v>
      </c>
    </row>
    <row r="12" spans="1:14" x14ac:dyDescent="0.25">
      <c r="A12" s="17" t="s">
        <v>60</v>
      </c>
      <c r="B12" s="20">
        <v>132.47046900000001</v>
      </c>
      <c r="C12" s="20">
        <v>482.68940500000002</v>
      </c>
      <c r="D12" s="19">
        <v>0.99999000000000005</v>
      </c>
      <c r="E12" s="23">
        <v>42453</v>
      </c>
      <c r="H12" s="4"/>
      <c r="I12" s="14" t="s">
        <v>7</v>
      </c>
      <c r="J12" s="14"/>
      <c r="K12" s="29" t="s">
        <v>8</v>
      </c>
      <c r="L12" s="29"/>
      <c r="M12" s="29" t="s">
        <v>10</v>
      </c>
      <c r="N12" s="29"/>
    </row>
    <row r="13" spans="1:14" x14ac:dyDescent="0.25">
      <c r="A13" s="17"/>
      <c r="H13" s="4" t="s">
        <v>4</v>
      </c>
      <c r="I13" s="4" t="s">
        <v>5</v>
      </c>
      <c r="J13" s="4" t="s">
        <v>6</v>
      </c>
      <c r="K13" s="4" t="s">
        <v>9</v>
      </c>
      <c r="L13" s="4" t="s">
        <v>6</v>
      </c>
      <c r="M13" s="4" t="s">
        <v>11</v>
      </c>
      <c r="N13" s="4" t="s">
        <v>6</v>
      </c>
    </row>
    <row r="14" spans="1:14" x14ac:dyDescent="0.25">
      <c r="A14" s="4" t="s">
        <v>0</v>
      </c>
      <c r="B14" s="16" t="s">
        <v>46</v>
      </c>
      <c r="C14" s="16" t="s">
        <v>3</v>
      </c>
      <c r="D14" s="16" t="s">
        <v>36</v>
      </c>
      <c r="H14" s="1" t="s">
        <v>44</v>
      </c>
      <c r="I14" s="16">
        <f>IF(Calibrationx1!$B$35 = "12",Calibrationx1!B3,0)</f>
        <v>0</v>
      </c>
      <c r="J14" s="16">
        <f>IF(Calibrationx1!$B$35 = "12",Calibrationx1!C3,0)</f>
        <v>0</v>
      </c>
      <c r="K14" s="16">
        <f>IF(Calibrationx1!$B$35 = "12",Calibrationx1!D3,0)</f>
        <v>0</v>
      </c>
      <c r="L14" s="16">
        <f>IF(Calibrationx1!$B$35 = "12",Calibrationx1!E3,0)</f>
        <v>0</v>
      </c>
      <c r="M14" s="16">
        <f>IF(Calibrationx1!$B$35 = "12",Calibrationx1!F3,0)</f>
        <v>0</v>
      </c>
      <c r="N14" s="16">
        <f>IF(Calibrationx1!$B$35 = "12",Calibrationx1!G3,0)</f>
        <v>0</v>
      </c>
    </row>
    <row r="15" spans="1:14" x14ac:dyDescent="0.25">
      <c r="A15" s="16" t="s">
        <v>14</v>
      </c>
      <c r="B15" s="16">
        <v>132.522356</v>
      </c>
      <c r="C15" s="16">
        <v>166.098221</v>
      </c>
      <c r="D15" s="19">
        <v>0.99998100000000001</v>
      </c>
      <c r="E15" s="23">
        <v>42453</v>
      </c>
      <c r="H15" s="1" t="s">
        <v>23</v>
      </c>
      <c r="I15" s="16">
        <f>IF(Calibrationx1!$B$35 = "13",Calibrationx1!B4,0)</f>
        <v>3430</v>
      </c>
      <c r="J15" s="16">
        <f>IF(Calibrationx1!$B$35 = "13",Calibrationx1!C4,0)</f>
        <v>-2129</v>
      </c>
      <c r="K15" s="16">
        <f>IF(Calibrationx1!$B$35 = "13",Calibrationx1!D4,0)</f>
        <v>3430</v>
      </c>
      <c r="L15" s="16">
        <f>IF(Calibrationx1!$B$35 = "13",Calibrationx1!E4,0)</f>
        <v>-2135</v>
      </c>
      <c r="M15" s="16">
        <f>IF(Calibrationx1!$B$35 = "13",Calibrationx1!F4,0)</f>
        <v>489350</v>
      </c>
      <c r="N15" s="16">
        <f>IF(Calibrationx1!$B$35 = "13",Calibrationx1!G4,0)</f>
        <v>-2018</v>
      </c>
    </row>
    <row r="16" spans="1:14" x14ac:dyDescent="0.25">
      <c r="A16" s="16" t="s">
        <v>15</v>
      </c>
      <c r="B16" s="16">
        <v>131.87407400000001</v>
      </c>
      <c r="C16" s="16">
        <v>199.62597600000001</v>
      </c>
      <c r="D16" s="19">
        <v>0.99999800000000005</v>
      </c>
      <c r="E16" s="23">
        <v>42453</v>
      </c>
      <c r="H16" s="1" t="s">
        <v>24</v>
      </c>
      <c r="I16" s="16">
        <f>IF(Calibrationx1!$B$35 = "14",Calibrationx1!B5,0)</f>
        <v>0</v>
      </c>
      <c r="J16" s="16">
        <f>IF(Calibrationx1!$B$35 = "14",Calibrationx1!C5,0)</f>
        <v>0</v>
      </c>
      <c r="K16" s="16">
        <f>IF(Calibrationx1!$B$35 = "14",Calibrationx1!D5,0)</f>
        <v>0</v>
      </c>
      <c r="L16" s="16">
        <f>IF(Calibrationx1!$B$35 = "14",Calibrationx1!E5,0)</f>
        <v>0</v>
      </c>
      <c r="M16" s="16">
        <f>IF(Calibrationx1!$B$35 = "14",Calibrationx1!F5,0)</f>
        <v>0</v>
      </c>
      <c r="N16" s="16">
        <f>IF(Calibrationx1!$B$35 = "14",Calibrationx1!G5,0)</f>
        <v>0</v>
      </c>
    </row>
    <row r="17" spans="1:14" x14ac:dyDescent="0.25">
      <c r="A17" s="16" t="s">
        <v>16</v>
      </c>
      <c r="B17" s="16">
        <v>132.85835800000001</v>
      </c>
      <c r="C17" s="16">
        <v>95.19144</v>
      </c>
      <c r="D17" s="19">
        <v>0.99995199999999995</v>
      </c>
      <c r="E17" s="23">
        <v>42452</v>
      </c>
      <c r="H17" s="10" t="s">
        <v>27</v>
      </c>
      <c r="I17" s="16">
        <f t="shared" ref="I17:N17" si="0">SUM(I14:I16)</f>
        <v>3430</v>
      </c>
      <c r="J17" s="16">
        <f t="shared" si="0"/>
        <v>-2129</v>
      </c>
      <c r="K17" s="16">
        <f t="shared" si="0"/>
        <v>3430</v>
      </c>
      <c r="L17" s="16">
        <f t="shared" si="0"/>
        <v>-2135</v>
      </c>
      <c r="M17" s="16">
        <f t="shared" si="0"/>
        <v>489350</v>
      </c>
      <c r="N17" s="16">
        <f t="shared" si="0"/>
        <v>-2018</v>
      </c>
    </row>
    <row r="18" spans="1:14" x14ac:dyDescent="0.25">
      <c r="A18" s="16" t="s">
        <v>17</v>
      </c>
      <c r="B18" s="16">
        <v>130.67499699999999</v>
      </c>
      <c r="C18" s="16">
        <v>72.332873000000006</v>
      </c>
      <c r="D18" s="19">
        <v>0.99997899999999995</v>
      </c>
      <c r="E18" s="23">
        <v>42452</v>
      </c>
      <c r="H18" s="10"/>
    </row>
    <row r="19" spans="1:14" x14ac:dyDescent="0.25">
      <c r="D19" s="9"/>
      <c r="H19" s="4" t="s">
        <v>0</v>
      </c>
      <c r="I19" s="4" t="s">
        <v>2</v>
      </c>
      <c r="J19" s="4" t="s">
        <v>3</v>
      </c>
      <c r="K19" s="4" t="s">
        <v>2</v>
      </c>
      <c r="L19" s="4" t="s">
        <v>3</v>
      </c>
      <c r="M19" s="4" t="s">
        <v>40</v>
      </c>
      <c r="N19" s="4" t="s">
        <v>39</v>
      </c>
    </row>
    <row r="20" spans="1:14" x14ac:dyDescent="0.25">
      <c r="A20" s="4" t="s">
        <v>0</v>
      </c>
      <c r="B20" s="16" t="s">
        <v>54</v>
      </c>
      <c r="C20" s="16" t="s">
        <v>3</v>
      </c>
      <c r="D20" s="16" t="s">
        <v>36</v>
      </c>
      <c r="H20" s="17" t="s">
        <v>56</v>
      </c>
      <c r="I20" s="18">
        <f>IF(Calibrationx1!$B$36 = "CC4-89",Calibrationx1!B8,0)</f>
        <v>0</v>
      </c>
      <c r="J20" s="18">
        <f>IF(Calibrationx1!$B$36 = "CC4-89",Calibrationx1!C8,0)</f>
        <v>0</v>
      </c>
      <c r="K20" s="18">
        <f>IF(Calibrationx1!$B$37 = "CC4-89",Calibrationx1!B8,0)</f>
        <v>0</v>
      </c>
      <c r="L20" s="18">
        <f>IF(Calibrationx1!$B$37 = "CC4-89",Calibrationx1!C8,0)</f>
        <v>0</v>
      </c>
      <c r="M20" s="11" t="s">
        <v>38</v>
      </c>
      <c r="N20" s="11" t="s">
        <v>38</v>
      </c>
    </row>
    <row r="21" spans="1:14" x14ac:dyDescent="0.25">
      <c r="A21" s="16" t="s">
        <v>49</v>
      </c>
      <c r="B21" s="16">
        <v>2.6103034100000002</v>
      </c>
      <c r="C21" s="16">
        <v>-14.040748799999999</v>
      </c>
      <c r="D21" s="16">
        <v>0.99998500000000001</v>
      </c>
      <c r="H21" s="17" t="s">
        <v>57</v>
      </c>
      <c r="I21" s="18">
        <f>IF(Calibrationx1!$B$36 = "CC4-90",Calibrationx1!B9,0)</f>
        <v>0</v>
      </c>
      <c r="J21" s="18">
        <f>IF(Calibrationx1!$B$36 = "CC4-90",C9,0)</f>
        <v>0</v>
      </c>
      <c r="K21" s="18">
        <f>IF(Calibrationx1!$B$37 = "CC4-90",Calibrationx1!B9,0)</f>
        <v>0</v>
      </c>
      <c r="L21" s="18">
        <f>IF(Calibrationx1!$B$37 = "CC4-90",Calibrationx1!C9,0)</f>
        <v>0</v>
      </c>
      <c r="M21" s="11" t="s">
        <v>38</v>
      </c>
      <c r="N21" s="11" t="s">
        <v>38</v>
      </c>
    </row>
    <row r="22" spans="1:14" x14ac:dyDescent="0.25">
      <c r="A22" s="16" t="s">
        <v>50</v>
      </c>
      <c r="B22" s="16">
        <v>2.6156251244486848</v>
      </c>
      <c r="C22" s="16">
        <v>-11.46631854950261</v>
      </c>
      <c r="D22" s="16">
        <v>0.99999499999999997</v>
      </c>
      <c r="H22" s="17" t="s">
        <v>58</v>
      </c>
      <c r="I22" s="18">
        <f>IF(Calibrationx1!$B$36 = "CC4-91",Calibrationx1!C9,0)</f>
        <v>0</v>
      </c>
      <c r="J22" s="18">
        <f>IF(Calibrationx1!$B$36 = "CC4-91",C10,0)</f>
        <v>0</v>
      </c>
      <c r="K22" s="18">
        <f>IF(Calibrationx1!$B$37 = "CC4-91",Calibrationx1!C9,0)</f>
        <v>0</v>
      </c>
      <c r="L22" s="18">
        <f>IF(Calibrationx1!$B$37 = "CC4-91",Calibrationx1!C10,0)</f>
        <v>0</v>
      </c>
      <c r="M22" s="11" t="s">
        <v>38</v>
      </c>
      <c r="N22" s="11" t="s">
        <v>38</v>
      </c>
    </row>
    <row r="23" spans="1:14" x14ac:dyDescent="0.25">
      <c r="A23" s="16" t="s">
        <v>51</v>
      </c>
      <c r="B23" s="16">
        <v>2.5901669293382006</v>
      </c>
      <c r="C23" s="16">
        <v>-11.081316527653456</v>
      </c>
      <c r="D23" s="16">
        <v>0.99998600000000004</v>
      </c>
      <c r="H23" s="17" t="s">
        <v>59</v>
      </c>
      <c r="I23" s="18">
        <f>IF(Calibrationx1!$B$36 = "CC4-92",Calibrationx1!C10,0)</f>
        <v>0</v>
      </c>
      <c r="J23" s="18">
        <f>IF(Calibrationx1!$B$36 = "CC4-92",C11,0)</f>
        <v>0</v>
      </c>
      <c r="K23" s="18">
        <f>IF(Calibrationx1!$B$37 = "CC4-92",Calibrationx1!C10,0)</f>
        <v>0</v>
      </c>
      <c r="L23" s="18">
        <f>IF(Calibrationx1!$B$37 = "CC4-92",Calibrationx1!C11,0)</f>
        <v>0</v>
      </c>
      <c r="M23" s="11" t="s">
        <v>38</v>
      </c>
      <c r="N23" s="11" t="s">
        <v>38</v>
      </c>
    </row>
    <row r="24" spans="1:14" x14ac:dyDescent="0.25">
      <c r="A24" s="16" t="s">
        <v>52</v>
      </c>
      <c r="B24" s="16">
        <v>2.6436059469313848</v>
      </c>
      <c r="C24" s="16">
        <v>-10.703140654925186</v>
      </c>
      <c r="D24" s="16">
        <v>0.99998699999999996</v>
      </c>
      <c r="H24" s="17" t="s">
        <v>60</v>
      </c>
      <c r="I24" s="18">
        <f>IF(Calibrationx1!$B$36 = "CC4-93",Calibrationx1!C11,0)</f>
        <v>0</v>
      </c>
      <c r="J24" s="18">
        <f>IF(Calibrationx1!$B$36 = "CC4-93",C12,0)</f>
        <v>0</v>
      </c>
      <c r="K24" s="18">
        <f>IF(Calibrationx1!$B$37 = "CC4-93",Calibrationx1!C11,0)</f>
        <v>0</v>
      </c>
      <c r="L24" s="18">
        <f>IF(Calibrationx1!$B$37 = "CC4-93",Calibrationx1!C12,0)</f>
        <v>0</v>
      </c>
      <c r="M24" s="11" t="s">
        <v>38</v>
      </c>
      <c r="N24" s="11" t="s">
        <v>38</v>
      </c>
    </row>
    <row r="25" spans="1:14" x14ac:dyDescent="0.25">
      <c r="A25" s="16" t="s">
        <v>53</v>
      </c>
      <c r="B25" s="16">
        <v>2.6756823935993115</v>
      </c>
      <c r="C25" s="16">
        <v>-9.5919063761126608</v>
      </c>
      <c r="D25" s="16">
        <v>0.99998699999999996</v>
      </c>
      <c r="H25" s="16" t="s">
        <v>14</v>
      </c>
      <c r="I25" s="16">
        <f>IF(Calibrationx1!$B$36 = "F93-71",Calibrationx1!B15,0)</f>
        <v>132.522356</v>
      </c>
      <c r="J25" s="16">
        <f>IF(Calibrationx1!$B$36 = "F93-71",Calibrationx1!C15,0)</f>
        <v>166.098221</v>
      </c>
      <c r="K25" s="16">
        <f>IF(Calibrationx1!$B$37 = "F93-71",Calibrationx1!B15,0)</f>
        <v>0</v>
      </c>
      <c r="L25" s="16">
        <f>IF(Calibrationx1!$B$37 = "F93-71",Calibrationx1!C15,0)</f>
        <v>0</v>
      </c>
      <c r="M25" s="11" t="s">
        <v>38</v>
      </c>
      <c r="N25" s="11" t="s">
        <v>38</v>
      </c>
    </row>
    <row r="26" spans="1:14" x14ac:dyDescent="0.25">
      <c r="H26" s="16" t="s">
        <v>15</v>
      </c>
      <c r="I26" s="16">
        <f>IF(Calibrationx1!$B$36 = "F93-72",Calibrationx1!B16,0)</f>
        <v>0</v>
      </c>
      <c r="J26" s="16">
        <f>IF(Calibrationx1!$B$36 = "F93-72",Calibrationx1!C16,0)</f>
        <v>0</v>
      </c>
      <c r="K26" s="16">
        <f>IF(Calibrationx1!$B$37 = "F93-72",Calibrationx1!B16,0)</f>
        <v>0</v>
      </c>
      <c r="L26" s="16">
        <f>IF(Calibrationx1!$B$37 = "F93-72",Calibrationx1!C16,0)</f>
        <v>0</v>
      </c>
      <c r="M26" s="11" t="s">
        <v>38</v>
      </c>
      <c r="N26" s="11" t="s">
        <v>38</v>
      </c>
    </row>
    <row r="27" spans="1:14" x14ac:dyDescent="0.25">
      <c r="A27" s="4" t="s">
        <v>18</v>
      </c>
      <c r="B27" s="16" t="s">
        <v>40</v>
      </c>
      <c r="C27" s="16" t="s">
        <v>42</v>
      </c>
      <c r="H27" s="16" t="s">
        <v>16</v>
      </c>
      <c r="I27" s="16">
        <f>IF(Calibrationx1!$B$36 = "F93-73",Calibrationx1!B17,0)</f>
        <v>0</v>
      </c>
      <c r="J27" s="16">
        <f>IF(Calibrationx1!$B$36 = "F93-73",Calibrationx1!C17,0)</f>
        <v>0</v>
      </c>
      <c r="K27" s="16">
        <f>IF(Calibrationx1!$B$37 = "F93-73",Calibrationx1!B17,0)</f>
        <v>132.85835800000001</v>
      </c>
      <c r="L27" s="16">
        <f>IF(Calibrationx1!$B$37 = "F93-73",Calibrationx1!C17,0)</f>
        <v>95.19144</v>
      </c>
      <c r="M27" s="11" t="s">
        <v>38</v>
      </c>
      <c r="N27" s="11" t="s">
        <v>38</v>
      </c>
    </row>
    <row r="28" spans="1:14" x14ac:dyDescent="0.25">
      <c r="A28" s="1" t="s">
        <v>25</v>
      </c>
      <c r="B28" s="22">
        <f>Thermistor!C11</f>
        <v>-20.578631003977733</v>
      </c>
      <c r="C28" s="22">
        <v>71.843000000000004</v>
      </c>
      <c r="H28" s="16" t="s">
        <v>17</v>
      </c>
      <c r="I28" s="16">
        <f>IF(Calibrationx1!$B$36 = "F93-74",Calibrationx1!B18,0)</f>
        <v>0</v>
      </c>
      <c r="J28" s="16">
        <f>IF(Calibrationx1!$B$36 = "F93-74",Calibrationx1!C18,0)</f>
        <v>0</v>
      </c>
      <c r="K28" s="16">
        <f>IF(Calibrationx1!$B$37 = "F93-74",Calibrationx1!B18,0)</f>
        <v>0</v>
      </c>
      <c r="L28" s="16">
        <f>IF(Calibrationx1!$B$37 = "F93-74",Calibrationx1!C18,0)</f>
        <v>0</v>
      </c>
      <c r="M28" s="11" t="s">
        <v>38</v>
      </c>
      <c r="N28" s="11" t="s">
        <v>38</v>
      </c>
    </row>
    <row r="29" spans="1:14" x14ac:dyDescent="0.25">
      <c r="A29" s="1" t="s">
        <v>31</v>
      </c>
      <c r="B29" s="22">
        <f>Thermistor!D11</f>
        <v>-20.557528786902349</v>
      </c>
      <c r="C29" s="22">
        <v>71.715999999999994</v>
      </c>
      <c r="H29" s="16" t="s">
        <v>49</v>
      </c>
      <c r="I29" s="16">
        <f>IF(Calibrationx1!$B$36 = "GG7-19",Calibrationx1!B21,0)</f>
        <v>0</v>
      </c>
      <c r="J29" s="16">
        <f>IF(Calibrationx1!$B$36 = "GG7-19",Calibrationx1!C21,0)</f>
        <v>0</v>
      </c>
      <c r="K29" s="16">
        <f>IF(Calibrationx1!$B$37 = "GG7-19",Calibrationx1!B21,0)</f>
        <v>0</v>
      </c>
      <c r="L29" s="16">
        <f>IF(Calibrationx1!$B$37 = "GG7-19",Calibrationx1!C21,0)</f>
        <v>0</v>
      </c>
      <c r="M29" s="11" t="s">
        <v>38</v>
      </c>
      <c r="N29" s="11" t="s">
        <v>38</v>
      </c>
    </row>
    <row r="30" spans="1:14" x14ac:dyDescent="0.25">
      <c r="A30" s="1" t="s">
        <v>75</v>
      </c>
      <c r="B30" s="22">
        <f>Thermistor!E11</f>
        <v>-20.59409554815138</v>
      </c>
      <c r="C30" s="22">
        <v>72.120999999999995</v>
      </c>
      <c r="D30" s="20"/>
      <c r="H30" s="16" t="s">
        <v>50</v>
      </c>
      <c r="I30" s="16">
        <f>IF(Calibrationx1!$B$36 = "GG7-20",Calibrationx1!B22,0)</f>
        <v>0</v>
      </c>
      <c r="J30" s="16">
        <f>IF(Calibrationx1!$B$36 = "GG7-20",Calibrationx1!C22,0)</f>
        <v>0</v>
      </c>
      <c r="K30" s="16">
        <f>IF(Calibrationx1!$B$37 = "GG7-20",Calibrationx1!B22,0)</f>
        <v>0</v>
      </c>
      <c r="L30" s="16">
        <f>IF(Calibrationx1!$B$37 = "GG7-2-",Calibrationx1!C22,0)</f>
        <v>0</v>
      </c>
      <c r="M30" s="11" t="s">
        <v>38</v>
      </c>
      <c r="N30" s="11" t="s">
        <v>38</v>
      </c>
    </row>
    <row r="31" spans="1:14" x14ac:dyDescent="0.25">
      <c r="A31" s="1" t="s">
        <v>76</v>
      </c>
      <c r="B31" s="22">
        <f>Thermistor!F11</f>
        <v>-20.594063652773993</v>
      </c>
      <c r="C31" s="22">
        <v>72.120999999999995</v>
      </c>
      <c r="D31" s="20"/>
      <c r="H31" s="16" t="s">
        <v>51</v>
      </c>
      <c r="I31" s="16">
        <f>IF(Calibrationx1!$B$36 = "GG7-21",Calibrationx1!B23,0)</f>
        <v>0</v>
      </c>
      <c r="J31" s="16">
        <f>IF(Calibrationx1!$B$36 = "GG7-21",Calibrationx1!C23,0)</f>
        <v>0</v>
      </c>
      <c r="K31" s="16">
        <f>IF(Calibrationx1!$B$37 = "GG7-21",Calibrationx1!B23,0)</f>
        <v>0</v>
      </c>
      <c r="L31" s="16">
        <f>IF(Calibrationx1!$B$37 = "GG7-21",Calibrationx1!C23,0)</f>
        <v>0</v>
      </c>
      <c r="M31" s="11" t="s">
        <v>38</v>
      </c>
      <c r="N31" s="11" t="s">
        <v>38</v>
      </c>
    </row>
    <row r="32" spans="1:14" x14ac:dyDescent="0.25">
      <c r="A32" s="1" t="s">
        <v>77</v>
      </c>
      <c r="B32" s="22">
        <f>Thermistor!G11</f>
        <v>-20.553617174620793</v>
      </c>
      <c r="C32" s="22">
        <v>71.733999999999995</v>
      </c>
      <c r="D32" s="20"/>
      <c r="H32" s="16" t="s">
        <v>52</v>
      </c>
      <c r="I32" s="16">
        <f>IF(Calibrationx1!$B$36 = "GG7-22",Calibrationx1!B24,0)</f>
        <v>0</v>
      </c>
      <c r="J32" s="16">
        <f>IF(Calibrationx1!$B$36 = "GG7-22",Calibrationx1!C24,0)</f>
        <v>0</v>
      </c>
      <c r="K32" s="16">
        <f>IF(Calibrationx1!$B$37 = "GG7-22",Calibrationx1!B24,0)</f>
        <v>0</v>
      </c>
      <c r="L32" s="16">
        <f>IF(Calibrationx1!$B$37 = "GG7-22",Calibrationx1!C24,0)</f>
        <v>0</v>
      </c>
      <c r="M32" s="11" t="s">
        <v>38</v>
      </c>
      <c r="N32" s="11" t="s">
        <v>38</v>
      </c>
    </row>
    <row r="33" spans="1:14" x14ac:dyDescent="0.25">
      <c r="H33" s="16" t="s">
        <v>53</v>
      </c>
      <c r="I33" s="16">
        <f>IF(Calibrationx1!$B$36 = "GG7-23",Calibrationx1!B25,0)</f>
        <v>0</v>
      </c>
      <c r="J33" s="16">
        <f>IF(Calibrationx1!$B$36 = "GG7-23",Calibrationx1!C25,0)</f>
        <v>0</v>
      </c>
      <c r="K33" s="16">
        <f>IF(Calibrationx1!$B$37 = "GG7-23",Calibrationx1!B25,0)</f>
        <v>0</v>
      </c>
      <c r="L33" s="16">
        <f>IF(Calibrationx1!$B$37 = "GG7-23",Calibrationx1!C25,0)</f>
        <v>0</v>
      </c>
      <c r="M33" s="11" t="s">
        <v>38</v>
      </c>
      <c r="N33" s="11" t="s">
        <v>38</v>
      </c>
    </row>
    <row r="34" spans="1:14" x14ac:dyDescent="0.25">
      <c r="A34" s="4" t="s">
        <v>19</v>
      </c>
      <c r="C34" s="16" t="s">
        <v>1</v>
      </c>
      <c r="D34" s="16" t="s">
        <v>22</v>
      </c>
      <c r="H34" s="6" t="s">
        <v>25</v>
      </c>
      <c r="I34" s="11" t="s">
        <v>38</v>
      </c>
      <c r="J34" s="11" t="s">
        <v>38</v>
      </c>
      <c r="K34" s="11" t="s">
        <v>38</v>
      </c>
      <c r="L34" s="11" t="s">
        <v>38</v>
      </c>
      <c r="M34" s="16">
        <f>IF(Calibrationx1!$B$39 = "01",Calibrationx1!B28,0)</f>
        <v>0</v>
      </c>
      <c r="N34" s="16">
        <f>IF(Calibrationx1!$B$39 = "01",Calibrationx1!C28,0)</f>
        <v>0</v>
      </c>
    </row>
    <row r="35" spans="1:14" x14ac:dyDescent="0.25">
      <c r="A35" s="16" t="s">
        <v>4</v>
      </c>
      <c r="B35" s="21" t="s">
        <v>23</v>
      </c>
      <c r="C35" s="2" t="s">
        <v>29</v>
      </c>
      <c r="D35" s="2" t="s">
        <v>30</v>
      </c>
      <c r="H35" s="6" t="s">
        <v>31</v>
      </c>
      <c r="I35" s="11" t="s">
        <v>38</v>
      </c>
      <c r="J35" s="11" t="s">
        <v>38</v>
      </c>
      <c r="K35" s="11" t="s">
        <v>38</v>
      </c>
      <c r="L35" s="11" t="s">
        <v>38</v>
      </c>
      <c r="M35" s="16">
        <f>IF(Calibrationx1!$B$39 = "02",Calibrationx1!B29,0)</f>
        <v>0</v>
      </c>
      <c r="N35" s="16">
        <f>IF(Calibrationx1!B39 = "02",Calibrationx1!C29,0)</f>
        <v>0</v>
      </c>
    </row>
    <row r="36" spans="1:14" x14ac:dyDescent="0.25">
      <c r="A36" s="16" t="s">
        <v>21</v>
      </c>
      <c r="B36" s="21" t="s">
        <v>14</v>
      </c>
      <c r="C36" s="13">
        <f>I39/I17</f>
        <v>3.8636255393586005E-2</v>
      </c>
      <c r="D36" s="7">
        <f>J39-(I39*J17/I17)</f>
        <v>248.3548087329446</v>
      </c>
      <c r="H36" s="6" t="s">
        <v>75</v>
      </c>
      <c r="I36" s="11" t="s">
        <v>38</v>
      </c>
      <c r="J36" s="11" t="s">
        <v>38</v>
      </c>
      <c r="K36" s="11" t="s">
        <v>38</v>
      </c>
      <c r="L36" s="11" t="s">
        <v>38</v>
      </c>
      <c r="M36" s="20">
        <f>IF(Calibrationx1!$B$39 = "03",Calibrationx1!B30,0)</f>
        <v>0</v>
      </c>
      <c r="N36" s="20">
        <f>IF(Calibrationx1!B39 = "03",Calibrationx1!C30,0)</f>
        <v>0</v>
      </c>
    </row>
    <row r="37" spans="1:14" x14ac:dyDescent="0.25">
      <c r="A37" s="16" t="s">
        <v>28</v>
      </c>
      <c r="B37" s="21" t="s">
        <v>16</v>
      </c>
      <c r="C37" s="13">
        <f>K39/K17</f>
        <v>3.8734215160349854E-2</v>
      </c>
      <c r="D37" s="16">
        <f>L39-(L17*K39/K17)</f>
        <v>177.88898936734694</v>
      </c>
      <c r="H37" s="6" t="s">
        <v>76</v>
      </c>
      <c r="I37" s="11" t="s">
        <v>38</v>
      </c>
      <c r="J37" s="11" t="s">
        <v>38</v>
      </c>
      <c r="K37" s="11" t="s">
        <v>38</v>
      </c>
      <c r="L37" s="11" t="s">
        <v>38</v>
      </c>
      <c r="M37" s="20">
        <f>IF(Calibrationx1!$B$39 = "04",Calibrationx1!B31,0)</f>
        <v>0</v>
      </c>
      <c r="N37" s="20">
        <f>IF(Calibrationx1!$B$39 = "04",Calibrationx1!C31,0)</f>
        <v>0</v>
      </c>
    </row>
    <row r="38" spans="1:14" s="20" customFormat="1" x14ac:dyDescent="0.25">
      <c r="B38" s="32"/>
      <c r="C38" s="31" t="s">
        <v>79</v>
      </c>
      <c r="D38" s="2" t="s">
        <v>67</v>
      </c>
      <c r="H38" s="6" t="s">
        <v>77</v>
      </c>
      <c r="I38" s="11" t="s">
        <v>38</v>
      </c>
      <c r="J38" s="11" t="s">
        <v>38</v>
      </c>
      <c r="K38" s="11" t="s">
        <v>38</v>
      </c>
      <c r="L38" s="11" t="s">
        <v>38</v>
      </c>
      <c r="M38" s="20">
        <f>IF(Calibrationx1!$B$39 = "05",Calibrationx1!B32,0)</f>
        <v>-20.553617174620793</v>
      </c>
      <c r="N38" s="20">
        <f>IF(Calibrationx1!$B$39 = "05",Calibrationx1!C32,0)</f>
        <v>71.733999999999995</v>
      </c>
    </row>
    <row r="39" spans="1:14" x14ac:dyDescent="0.25">
      <c r="A39" s="16" t="s">
        <v>41</v>
      </c>
      <c r="B39" s="21" t="s">
        <v>77</v>
      </c>
      <c r="C39" s="2">
        <f>Calibrationx1!M39/Calibrationx1!M17</f>
        <v>-4.2001874271218544E-5</v>
      </c>
      <c r="D39" s="16">
        <f>N39-(N17*M39/M17)</f>
        <v>71.649240217720674</v>
      </c>
      <c r="H39" s="3" t="s">
        <v>26</v>
      </c>
      <c r="I39" s="16">
        <f>SUM(I20:I34)</f>
        <v>132.522356</v>
      </c>
      <c r="J39" s="16">
        <f>SUM(J20:J34)</f>
        <v>166.098221</v>
      </c>
      <c r="K39" s="16">
        <f>SUM(K20:K34)</f>
        <v>132.85835800000001</v>
      </c>
      <c r="L39" s="16">
        <f>SUM(L20:L34)</f>
        <v>95.19144</v>
      </c>
      <c r="M39" s="16">
        <f>SUM(M20:M38)</f>
        <v>-20.553617174620793</v>
      </c>
      <c r="N39" s="16">
        <f>SUM(N20:N38)</f>
        <v>71.733999999999995</v>
      </c>
    </row>
    <row r="40" spans="1:14" x14ac:dyDescent="0.25">
      <c r="B40" s="2"/>
      <c r="C40" s="2"/>
    </row>
    <row r="41" spans="1:14" x14ac:dyDescent="0.25">
      <c r="B41" s="2" t="s">
        <v>61</v>
      </c>
      <c r="C41" s="16" t="s">
        <v>62</v>
      </c>
      <c r="D41" s="16" t="s">
        <v>45</v>
      </c>
      <c r="H41" s="20"/>
      <c r="I41" s="20"/>
      <c r="J41" s="20"/>
      <c r="K41" s="20"/>
      <c r="L41" s="20"/>
      <c r="M41" s="20"/>
      <c r="N41" s="20"/>
    </row>
    <row r="42" spans="1:14" x14ac:dyDescent="0.25">
      <c r="A42" s="20" t="s">
        <v>21</v>
      </c>
      <c r="B42" s="2">
        <v>-6350</v>
      </c>
      <c r="C42" s="22">
        <f>C36*B42+D36</f>
        <v>3.0145869836734676</v>
      </c>
    </row>
    <row r="43" spans="1:14" x14ac:dyDescent="0.25">
      <c r="A43" s="20" t="s">
        <v>28</v>
      </c>
      <c r="B43" s="16">
        <v>-680</v>
      </c>
      <c r="C43" s="22">
        <f>B43*C37+D37</f>
        <v>151.54972305830904</v>
      </c>
    </row>
    <row r="44" spans="1:14" x14ac:dyDescent="0.25">
      <c r="A44" s="20" t="s">
        <v>41</v>
      </c>
      <c r="B44" s="16">
        <v>129400</v>
      </c>
      <c r="C44" s="22">
        <f>B44*C39+D39</f>
        <v>66.214197687024992</v>
      </c>
    </row>
  </sheetData>
  <dataConsolidate/>
  <mergeCells count="5">
    <mergeCell ref="B1:C1"/>
    <mergeCell ref="D1:E1"/>
    <mergeCell ref="F1:G1"/>
    <mergeCell ref="K12:L12"/>
    <mergeCell ref="M12:N12"/>
  </mergeCell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Selections!$A$7:$A$22</xm:f>
          </x14:formula1>
          <xm:sqref>B36:B38</xm:sqref>
        </x14:dataValidation>
        <x14:dataValidation type="list" allowBlank="1" showInputMessage="1" showErrorMessage="1">
          <x14:formula1>
            <xm:f>Selections!$A$23:$A$24</xm:f>
          </x14:formula1>
          <xm:sqref>B40</xm:sqref>
        </x14:dataValidation>
        <x14:dataValidation type="list" allowBlank="1" showInputMessage="1" showErrorMessage="1">
          <x14:formula1>
            <xm:f>Selections!$A$2:$A$4</xm:f>
          </x14:formula1>
          <xm:sqref>B35</xm:sqref>
        </x14:dataValidation>
        <x14:dataValidation type="list" allowBlank="1" showInputMessage="1" showErrorMessage="1">
          <x14:formula1>
            <xm:f>Selections!$A$23:$A$27</xm:f>
          </x14:formula1>
          <xm:sqref>B39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2"/>
  <sheetViews>
    <sheetView workbookViewId="0">
      <selection activeCell="G12" sqref="A12:G12"/>
    </sheetView>
  </sheetViews>
  <sheetFormatPr defaultRowHeight="15" x14ac:dyDescent="0.25"/>
  <cols>
    <col min="1" max="1" width="16.5703125" bestFit="1" customWidth="1"/>
    <col min="2" max="7" width="17.5703125" bestFit="1" customWidth="1"/>
  </cols>
  <sheetData>
    <row r="1" spans="1:7" x14ac:dyDescent="0.25">
      <c r="A1" t="s">
        <v>18</v>
      </c>
      <c r="B1" t="s">
        <v>65</v>
      </c>
      <c r="C1" t="s">
        <v>66</v>
      </c>
      <c r="D1" t="s">
        <v>67</v>
      </c>
    </row>
    <row r="2" spans="1:7" x14ac:dyDescent="0.25">
      <c r="A2">
        <v>1</v>
      </c>
      <c r="B2" s="30">
        <v>1.1311998884765001E-3</v>
      </c>
      <c r="C2" s="30">
        <v>2.3369117756539E-4</v>
      </c>
      <c r="D2" s="30">
        <v>8.8874056261045003E-8</v>
      </c>
    </row>
    <row r="3" spans="1:7" x14ac:dyDescent="0.25">
      <c r="A3">
        <v>2</v>
      </c>
      <c r="B3" s="30">
        <v>1.1323244067186001E-3</v>
      </c>
      <c r="C3" s="30">
        <v>2.3371595019169001E-4</v>
      </c>
      <c r="D3" s="30">
        <v>8.8282158688433003E-8</v>
      </c>
    </row>
    <row r="4" spans="1:7" x14ac:dyDescent="0.25">
      <c r="A4">
        <v>3</v>
      </c>
      <c r="B4" s="30">
        <v>1.1220386625027999E-3</v>
      </c>
      <c r="C4" s="30">
        <v>2.3474738895299001E-4</v>
      </c>
      <c r="D4" s="30">
        <v>8.4593453547425996E-8</v>
      </c>
    </row>
    <row r="5" spans="1:7" x14ac:dyDescent="0.25">
      <c r="A5">
        <v>4</v>
      </c>
      <c r="B5" s="30">
        <v>1.1221012410198999E-3</v>
      </c>
      <c r="C5" s="30">
        <v>2.3473819678568E-4</v>
      </c>
      <c r="D5" s="30">
        <v>8.4622800000000005E-8</v>
      </c>
    </row>
    <row r="6" spans="1:7" x14ac:dyDescent="0.25">
      <c r="A6">
        <v>5</v>
      </c>
      <c r="B6" s="30">
        <v>1.1255171139393999E-3</v>
      </c>
      <c r="C6" s="30">
        <v>2.3473496134822E-4</v>
      </c>
      <c r="D6" s="30">
        <v>8.4539892588266996E-8</v>
      </c>
    </row>
    <row r="11" spans="1:7" x14ac:dyDescent="0.25">
      <c r="A11" t="s">
        <v>78</v>
      </c>
      <c r="C11">
        <f>SLOPE(C15:C675,LN(1000*($B15:$B675)))</f>
        <v>-20.578631003977733</v>
      </c>
      <c r="D11" s="20">
        <f t="shared" ref="D11:G11" si="0">SLOPE(D15:D675,LN(1000*($B15:$B675)))</f>
        <v>-20.557528786902349</v>
      </c>
      <c r="E11" s="20">
        <f t="shared" si="0"/>
        <v>-20.59409554815138</v>
      </c>
      <c r="F11" s="20">
        <f t="shared" si="0"/>
        <v>-20.594063652773993</v>
      </c>
      <c r="G11" s="20">
        <f t="shared" si="0"/>
        <v>-20.553617174620793</v>
      </c>
    </row>
    <row r="12" spans="1:7" x14ac:dyDescent="0.25">
      <c r="C12" s="20"/>
      <c r="D12" s="20"/>
      <c r="E12" s="20"/>
      <c r="F12" s="20"/>
      <c r="G12" s="20"/>
    </row>
    <row r="13" spans="1:7" x14ac:dyDescent="0.25">
      <c r="C13" s="20"/>
      <c r="D13" s="20"/>
      <c r="E13" s="20"/>
      <c r="F13" s="20"/>
    </row>
    <row r="14" spans="1:7" x14ac:dyDescent="0.25">
      <c r="A14" s="27" t="s">
        <v>74</v>
      </c>
      <c r="B14" s="27" t="s">
        <v>73</v>
      </c>
      <c r="C14" s="27" t="s">
        <v>68</v>
      </c>
      <c r="D14" s="27" t="s">
        <v>69</v>
      </c>
      <c r="E14" s="27" t="s">
        <v>70</v>
      </c>
      <c r="F14" s="27" t="s">
        <v>71</v>
      </c>
      <c r="G14" s="27" t="s">
        <v>72</v>
      </c>
    </row>
    <row r="15" spans="1:7" x14ac:dyDescent="0.25">
      <c r="A15">
        <v>10000</v>
      </c>
      <c r="B15" s="20">
        <f>A15/1000</f>
        <v>10</v>
      </c>
      <c r="C15">
        <f>(($B$2+$C$2*LN(A15)+$D$2*(LN(A15))^3)^-1)-273.15</f>
        <v>25.089140989201667</v>
      </c>
      <c r="D15" s="20">
        <f>(($B$3+$C$3*LN(A15)+$D$3*(LN(A15))^3)^-1)-273.15</f>
        <v>25.00997969494199</v>
      </c>
      <c r="E15" s="20">
        <f>(($B$4+$C$4*LN($A15)+$D$4*(LN($A15))^3)^-1)-273.15</f>
        <v>25.336409686189256</v>
      </c>
      <c r="F15" s="20">
        <f>(($B$5+$C$5*LN($A15)+$D$5*(LN($A15))^3)^-1)-273.15</f>
        <v>25.336334455354176</v>
      </c>
      <c r="G15" s="20">
        <f>(($B$6+$C$6*LN($A15)+$D$6*(LN($A15))^3)^-1)-273.15</f>
        <v>25.040719620754203</v>
      </c>
    </row>
    <row r="16" spans="1:7" x14ac:dyDescent="0.25">
      <c r="A16">
        <v>10050</v>
      </c>
      <c r="B16" s="20">
        <f t="shared" ref="B16:B79" si="1">A16/1000</f>
        <v>10.050000000000001</v>
      </c>
      <c r="C16" s="20">
        <f>(($B$2+$C$2*LN(A16)+$D$2*(LN(A16))^3)^-1)-273.15</f>
        <v>24.97547394094164</v>
      </c>
      <c r="D16" s="20">
        <f>(($B$3+$C$3*LN(A16)+$D$3*(LN(A16))^3)^-1)-273.15</f>
        <v>24.896428766862812</v>
      </c>
      <c r="E16" s="20">
        <f>(($B$4+$C$4*LN($A16)+$D$4*(LN($A16))^3)^-1)-273.15</f>
        <v>25.222569101616898</v>
      </c>
      <c r="F16" s="20">
        <f>(($B$5+$C$5*LN($A16)+$D$5*(LN($A16))^3)^-1)-273.15</f>
        <v>25.222494691744714</v>
      </c>
      <c r="G16" s="20">
        <f>(($B$6+$C$6*LN($A16)+$D$6*(LN($A16))^3)^-1)-273.15</f>
        <v>24.927115980558597</v>
      </c>
    </row>
    <row r="17" spans="1:7" x14ac:dyDescent="0.25">
      <c r="A17" s="20">
        <v>10100</v>
      </c>
      <c r="B17" s="20">
        <f t="shared" si="1"/>
        <v>10.1</v>
      </c>
      <c r="C17" s="20">
        <f>(($B$2+$C$2*LN(A17)+$D$2*(LN(A17))^3)^-1)-273.15</f>
        <v>24.862446190609148</v>
      </c>
      <c r="D17" s="20">
        <f>(($B$3+$C$3*LN(A17)+$D$3*(LN(A17))^3)^-1)-273.15</f>
        <v>24.783516485111477</v>
      </c>
      <c r="E17" s="20">
        <f t="shared" ref="E17:E80" si="2">(($B$4+$C$4*LN($A17)+$D$4*(LN($A17))^3)^-1)-273.15</f>
        <v>25.109369369432613</v>
      </c>
      <c r="F17" s="20">
        <f t="shared" ref="F17:F80" si="3">(($B$5+$C$5*LN($A17)+$D$5*(LN($A17))^3)^-1)-273.15</f>
        <v>25.109295771669281</v>
      </c>
      <c r="G17" s="20">
        <f t="shared" ref="G17:G80" si="4">(($B$6+$C$6*LN($A17)+$D$6*(LN($A17))^3)^-1)-273.15</f>
        <v>24.814151770498881</v>
      </c>
    </row>
    <row r="18" spans="1:7" x14ac:dyDescent="0.25">
      <c r="A18" s="20">
        <v>10150</v>
      </c>
      <c r="B18" s="20">
        <f t="shared" si="1"/>
        <v>10.15</v>
      </c>
      <c r="C18" s="20">
        <f>(($B$2+$C$2*LN(A18)+$D$2*(LN(A18))^3)^-1)-273.15</f>
        <v>24.750050975458862</v>
      </c>
      <c r="D18" s="20">
        <f>(($B$3+$C$3*LN(A18)+$D$3*(LN(A18))^3)^-1)-273.15</f>
        <v>24.671236093842936</v>
      </c>
      <c r="E18" s="20">
        <f t="shared" si="2"/>
        <v>24.99680370699383</v>
      </c>
      <c r="F18" s="20">
        <f t="shared" si="3"/>
        <v>24.996730912604562</v>
      </c>
      <c r="G18" s="20">
        <f t="shared" si="4"/>
        <v>24.701820223535094</v>
      </c>
    </row>
    <row r="19" spans="1:7" x14ac:dyDescent="0.25">
      <c r="A19" s="20">
        <v>10200</v>
      </c>
      <c r="B19" s="20">
        <f t="shared" si="1"/>
        <v>10.199999999999999</v>
      </c>
      <c r="C19" s="20">
        <f>(($B$2+$C$2*LN(A19)+$D$2*(LN(A19))^3)^-1)-273.15</f>
        <v>24.638281637333137</v>
      </c>
      <c r="D19" s="20">
        <f>(($B$3+$C$3*LN(A19)+$D$3*(LN(A19))^3)^-1)-273.15</f>
        <v>24.559580941693184</v>
      </c>
      <c r="E19" s="20">
        <f t="shared" si="2"/>
        <v>24.884865436591326</v>
      </c>
      <c r="F19" s="20">
        <f t="shared" si="3"/>
        <v>24.884793436958091</v>
      </c>
      <c r="G19" s="20">
        <f t="shared" si="4"/>
        <v>24.590114677312783</v>
      </c>
    </row>
    <row r="20" spans="1:7" x14ac:dyDescent="0.25">
      <c r="A20" s="20">
        <v>10250</v>
      </c>
      <c r="B20" s="20">
        <f t="shared" si="1"/>
        <v>10.25</v>
      </c>
      <c r="C20" s="20">
        <f>(($B$2+$C$2*LN(A20)+$D$2*(LN(A20))^3)^-1)-273.15</f>
        <v>24.527131620539478</v>
      </c>
      <c r="D20" s="20">
        <f>(($B$3+$C$3*LN(A20)+$D$3*(LN(A20))^3)^-1)-273.15</f>
        <v>24.448544479658153</v>
      </c>
      <c r="E20" s="20">
        <f t="shared" si="2"/>
        <v>24.773547983318508</v>
      </c>
      <c r="F20" s="20">
        <f t="shared" si="3"/>
        <v>24.773476769938213</v>
      </c>
      <c r="G20" s="20">
        <f t="shared" si="4"/>
        <v>24.479028572038089</v>
      </c>
    </row>
    <row r="21" spans="1:7" x14ac:dyDescent="0.25">
      <c r="A21" s="20">
        <v>10300</v>
      </c>
      <c r="B21" s="20">
        <f t="shared" si="1"/>
        <v>10.3</v>
      </c>
      <c r="C21" s="20">
        <f>(($B$2+$C$2*LN(A21)+$D$2*(LN(A21))^3)^-1)-273.15</f>
        <v>24.416594469780819</v>
      </c>
      <c r="D21" s="20">
        <f>(($B$3+$C$3*LN(A21)+$D$3*(LN(A21))^3)^-1)-273.15</f>
        <v>24.338120259026937</v>
      </c>
      <c r="E21" s="20">
        <f t="shared" si="2"/>
        <v>24.662844872994981</v>
      </c>
      <c r="F21" s="20">
        <f t="shared" si="3"/>
        <v>24.662774437476969</v>
      </c>
      <c r="G21" s="20">
        <f t="shared" si="4"/>
        <v>24.368555448405459</v>
      </c>
    </row>
    <row r="22" spans="1:7" x14ac:dyDescent="0.25">
      <c r="A22" s="20">
        <v>10350</v>
      </c>
      <c r="B22" s="20">
        <f t="shared" si="1"/>
        <v>10.35</v>
      </c>
      <c r="C22" s="20">
        <f>(($B$2+$C$2*LN(A22)+$D$2*(LN(A22))^3)^-1)-273.15</f>
        <v>24.306663828137459</v>
      </c>
      <c r="D22" s="20">
        <f>(($B$3+$C$3*LN(A22)+$D$3*(LN(A22))^3)^-1)-273.15</f>
        <v>24.22830192936533</v>
      </c>
      <c r="E22" s="20">
        <f t="shared" si="2"/>
        <v>24.552749730140476</v>
      </c>
      <c r="F22" s="20">
        <f t="shared" si="3"/>
        <v>24.552680064205219</v>
      </c>
      <c r="G22" s="20">
        <f t="shared" si="4"/>
        <v>24.258688945577433</v>
      </c>
    </row>
    <row r="23" spans="1:7" x14ac:dyDescent="0.25">
      <c r="A23" s="20">
        <v>10400</v>
      </c>
      <c r="B23" s="20">
        <f t="shared" si="1"/>
        <v>10.4</v>
      </c>
      <c r="C23" s="20">
        <f>(($B$2+$C$2*LN(A23)+$D$2*(LN(A23))^3)^-1)-273.15</f>
        <v>24.197333435099438</v>
      </c>
      <c r="D23" s="20">
        <f>(($B$3+$C$3*LN(A23)+$D$3*(LN(A23))^3)^-1)-273.15</f>
        <v>24.119083236550296</v>
      </c>
      <c r="E23" s="20">
        <f t="shared" si="2"/>
        <v>24.443256276000795</v>
      </c>
      <c r="F23" s="20">
        <f t="shared" si="3"/>
        <v>24.443187371477563</v>
      </c>
      <c r="G23" s="20">
        <f t="shared" si="4"/>
        <v>24.149422799214619</v>
      </c>
    </row>
    <row r="24" spans="1:7" x14ac:dyDescent="0.25">
      <c r="A24" s="20">
        <v>10450</v>
      </c>
      <c r="B24" s="20">
        <f t="shared" si="1"/>
        <v>10.45</v>
      </c>
      <c r="C24" s="20">
        <f>(($B$2+$C$2*LN(A24)+$D$2*(LN(A24))^3)^-1)-273.15</f>
        <v>24.088597124647379</v>
      </c>
      <c r="D24" s="20">
        <f>(($B$3+$C$3*LN(A24)+$D$3*(LN(A24))^3)^-1)-273.15</f>
        <v>24.010458020852695</v>
      </c>
      <c r="E24" s="20">
        <f t="shared" si="2"/>
        <v>24.334358326621555</v>
      </c>
      <c r="F24" s="20">
        <f t="shared" si="3"/>
        <v>24.33429017544654</v>
      </c>
      <c r="G24" s="20">
        <f t="shared" si="4"/>
        <v>24.040750839553994</v>
      </c>
    </row>
    <row r="25" spans="1:7" x14ac:dyDescent="0.25">
      <c r="A25" s="20">
        <v>10500</v>
      </c>
      <c r="B25" s="20">
        <f t="shared" si="1"/>
        <v>10.5</v>
      </c>
      <c r="C25" s="20">
        <f>(($B$2+$C$2*LN(A25)+$D$2*(LN(A25))^3)^-1)-273.15</f>
        <v>23.980448823380016</v>
      </c>
      <c r="D25" s="20">
        <f>(($B$3+$C$3*LN(A25)+$D$3*(LN(A25))^3)^-1)-273.15</f>
        <v>23.902420215067366</v>
      </c>
      <c r="E25" s="20">
        <f t="shared" si="2"/>
        <v>24.226049790969455</v>
      </c>
      <c r="F25" s="20">
        <f t="shared" si="3"/>
        <v>24.225982385184068</v>
      </c>
      <c r="G25" s="20">
        <f t="shared" si="4"/>
        <v>23.932666989535505</v>
      </c>
    </row>
    <row r="26" spans="1:7" x14ac:dyDescent="0.25">
      <c r="A26" s="20">
        <v>10550</v>
      </c>
      <c r="B26" s="20">
        <f t="shared" si="1"/>
        <v>10.55</v>
      </c>
      <c r="C26" s="20">
        <f>(($B$2+$C$2*LN(A26)+$D$2*(LN(A26))^3)^-1)-273.15</f>
        <v>23.872882548688835</v>
      </c>
      <c r="D26" s="20">
        <f>(($B$3+$C$3*LN(A26)+$D$3*(LN(A26))^3)^-1)-273.15</f>
        <v>23.794963842688503</v>
      </c>
      <c r="E26" s="20">
        <f t="shared" si="2"/>
        <v>24.118324669099707</v>
      </c>
      <c r="F26" s="20">
        <f t="shared" si="3"/>
        <v>24.118258000848641</v>
      </c>
      <c r="G26" s="20">
        <f t="shared" si="4"/>
        <v>23.82516526297286</v>
      </c>
    </row>
    <row r="27" spans="1:7" x14ac:dyDescent="0.25">
      <c r="A27" s="20">
        <v>10600</v>
      </c>
      <c r="B27" s="20">
        <f t="shared" si="1"/>
        <v>10.6</v>
      </c>
      <c r="C27" s="20">
        <f>(($B$2+$C$2*LN(A27)+$D$2*(LN(A27))^3)^-1)-273.15</f>
        <v>23.765892406975809</v>
      </c>
      <c r="D27" s="20">
        <f>(($B$3+$C$3*LN(A27)+$D$3*(LN(A27))^3)^-1)-273.15</f>
        <v>23.688083016130008</v>
      </c>
      <c r="E27" s="20">
        <f t="shared" si="2"/>
        <v>24.01117705036819</v>
      </c>
      <c r="F27" s="20">
        <f t="shared" si="3"/>
        <v>24.011111111897776</v>
      </c>
      <c r="G27" s="20">
        <f t="shared" si="4"/>
        <v>23.718239762770736</v>
      </c>
    </row>
    <row r="28" spans="1:7" x14ac:dyDescent="0.25">
      <c r="A28" s="20">
        <v>10650</v>
      </c>
      <c r="B28" s="20">
        <f t="shared" si="1"/>
        <v>10.65</v>
      </c>
      <c r="C28" s="20">
        <f>(($B$2+$C$2*LN(A28)+$D$2*(LN(A28))^3)^-1)-273.15</f>
        <v>23.659472591915119</v>
      </c>
      <c r="D28" s="20">
        <f>(($B$3+$C$3*LN(A28)+$D$3*(LN(A28))^3)^-1)-273.15</f>
        <v>23.581771934989092</v>
      </c>
      <c r="E28" s="20">
        <f t="shared" si="2"/>
        <v>23.904601111686645</v>
      </c>
      <c r="F28" s="20">
        <f t="shared" si="3"/>
        <v>23.90453589534286</v>
      </c>
      <c r="G28" s="20">
        <f t="shared" si="4"/>
        <v>23.611884679183675</v>
      </c>
    </row>
    <row r="29" spans="1:7" x14ac:dyDescent="0.25">
      <c r="A29" s="20">
        <v>10700</v>
      </c>
      <c r="B29" s="20">
        <f t="shared" si="1"/>
        <v>10.7</v>
      </c>
      <c r="C29" s="20">
        <f>(($B$2+$C$2*LN(A29)+$D$2*(LN(A29))^3)^-1)-273.15</f>
        <v>23.55361738275667</v>
      </c>
      <c r="D29" s="20">
        <f>(($B$3+$C$3*LN(A29)+$D$3*(LN(A29))^3)^-1)-273.15</f>
        <v>23.476024884351034</v>
      </c>
      <c r="E29" s="20">
        <f t="shared" si="2"/>
        <v>23.7985911158205</v>
      </c>
      <c r="F29" s="20">
        <f t="shared" si="3"/>
        <v>23.798526614047546</v>
      </c>
      <c r="G29" s="20">
        <f t="shared" si="4"/>
        <v>23.506094288118391</v>
      </c>
    </row>
    <row r="30" spans="1:7" x14ac:dyDescent="0.25">
      <c r="A30" s="20">
        <v>10750</v>
      </c>
      <c r="B30" s="20">
        <f t="shared" si="1"/>
        <v>10.75</v>
      </c>
      <c r="C30" s="20">
        <f>(($B$2+$C$2*LN(A30)+$D$2*(LN(A30))^3)^-1)-273.15</f>
        <v>23.448321142670522</v>
      </c>
      <c r="D30" s="20">
        <f>(($B$3+$C$3*LN(A30)+$D$3*(LN(A30))^3)^-1)-273.15</f>
        <v>23.370836233135265</v>
      </c>
      <c r="E30" s="20">
        <f t="shared" si="2"/>
        <v>23.693141409726763</v>
      </c>
      <c r="F30" s="20">
        <f t="shared" si="3"/>
        <v>23.693077615065363</v>
      </c>
      <c r="G30" s="20">
        <f t="shared" si="4"/>
        <v>23.400862949475197</v>
      </c>
    </row>
    <row r="31" spans="1:7" x14ac:dyDescent="0.25">
      <c r="A31" s="20">
        <v>10800</v>
      </c>
      <c r="B31" s="20">
        <f t="shared" si="1"/>
        <v>10.8</v>
      </c>
      <c r="C31" s="20">
        <f>(($B$2+$C$2*LN(A31)+$D$2*(LN(A31))^3)^-1)-273.15</f>
        <v>23.343578317130437</v>
      </c>
      <c r="D31" s="20">
        <f>(($B$3+$C$3*LN(A31)+$D$3*(LN(A31))^3)^-1)-273.15</f>
        <v>23.266200432481355</v>
      </c>
      <c r="E31" s="20">
        <f t="shared" si="2"/>
        <v>23.588246422932968</v>
      </c>
      <c r="F31" s="20">
        <f t="shared" si="3"/>
        <v>23.588183328018431</v>
      </c>
      <c r="G31" s="20">
        <f t="shared" si="4"/>
        <v>23.296185105531265</v>
      </c>
    </row>
    <row r="32" spans="1:7" x14ac:dyDescent="0.25">
      <c r="A32" s="20">
        <v>10850</v>
      </c>
      <c r="B32" s="20">
        <f t="shared" si="1"/>
        <v>10.85</v>
      </c>
      <c r="C32" s="20">
        <f>(($B$2+$C$2*LN(A32)+$D$2*(LN(A32))^3)^-1)-273.15</f>
        <v>23.23938343233641</v>
      </c>
      <c r="D32" s="20">
        <f>(($B$3+$C$3*LN(A32)+$D$3*(LN(A32))^3)^-1)-273.15</f>
        <v>23.162112014172237</v>
      </c>
      <c r="E32" s="20">
        <f t="shared" si="2"/>
        <v>23.483900665953058</v>
      </c>
      <c r="F32" s="20">
        <f t="shared" si="3"/>
        <v>23.483838263514144</v>
      </c>
      <c r="G32" s="20">
        <f t="shared" si="4"/>
        <v>23.19205527936009</v>
      </c>
    </row>
    <row r="33" spans="1:7" x14ac:dyDescent="0.25">
      <c r="A33" s="20">
        <v>10900</v>
      </c>
      <c r="B33" s="20">
        <f t="shared" si="1"/>
        <v>10.9</v>
      </c>
      <c r="C33" s="20">
        <f>(($B$2+$C$2*LN(A33)+$D$2*(LN(A33))^3)^-1)-273.15</f>
        <v>23.13573109367411</v>
      </c>
      <c r="D33" s="20">
        <f>(($B$3+$C$3*LN(A33)+$D$3*(LN(A33))^3)^-1)-273.15</f>
        <v>23.05856558909602</v>
      </c>
      <c r="E33" s="20">
        <f t="shared" si="2"/>
        <v>23.380098728742325</v>
      </c>
      <c r="F33" s="20">
        <f t="shared" si="3"/>
        <v>23.380037011599484</v>
      </c>
      <c r="G33" s="20">
        <f t="shared" si="4"/>
        <v>23.088468073290187</v>
      </c>
    </row>
    <row r="34" spans="1:7" x14ac:dyDescent="0.25">
      <c r="A34" s="20">
        <v>10950</v>
      </c>
      <c r="B34" s="20">
        <f t="shared" si="1"/>
        <v>10.95</v>
      </c>
      <c r="C34" s="20">
        <f>(($B$2+$C$2*LN(A34)+$D$2*(LN(A34))^3)^-1)-273.15</f>
        <v>23.032615984211532</v>
      </c>
      <c r="D34" s="20">
        <f>(($B$3+$C$3*LN(A34)+$D$3*(LN(A34))^3)^-1)-273.15</f>
        <v>22.955555845743106</v>
      </c>
      <c r="E34" s="20">
        <f t="shared" si="2"/>
        <v>23.276835279187992</v>
      </c>
      <c r="F34" s="20">
        <f t="shared" si="3"/>
        <v>23.276774240251882</v>
      </c>
      <c r="G34" s="20">
        <f t="shared" si="4"/>
        <v>22.985418167399075</v>
      </c>
    </row>
    <row r="35" spans="1:7" x14ac:dyDescent="0.25">
      <c r="A35" s="20">
        <v>11000</v>
      </c>
      <c r="B35" s="20">
        <f t="shared" si="1"/>
        <v>11</v>
      </c>
      <c r="C35" s="20">
        <f>(($B$2+$C$2*LN(A35)+$D$2*(LN(A35))^3)^-1)-273.15</f>
        <v>22.930032863229371</v>
      </c>
      <c r="D35" s="20">
        <f>(($B$3+$C$3*LN(A35)+$D$3*(LN(A35))^3)^-1)-273.15</f>
        <v>22.853077548739407</v>
      </c>
      <c r="E35" s="20">
        <f t="shared" si="2"/>
        <v>23.17410506163543</v>
      </c>
      <c r="F35" s="20">
        <f t="shared" si="3"/>
        <v>23.174044693905103</v>
      </c>
      <c r="G35" s="20">
        <f t="shared" si="4"/>
        <v>22.882900318043141</v>
      </c>
    </row>
    <row r="36" spans="1:7" x14ac:dyDescent="0.25">
      <c r="A36" s="20">
        <v>11050</v>
      </c>
      <c r="B36" s="20">
        <f t="shared" si="1"/>
        <v>11.05</v>
      </c>
      <c r="C36" s="20">
        <f>(($B$2+$C$2*LN(A36)+$D$2*(LN(A36))^3)^-1)-273.15</f>
        <v>22.827976564787491</v>
      </c>
      <c r="D36" s="20">
        <f>(($B$3+$C$3*LN(A36)+$D$3*(LN(A36))^3)^-1)-273.15</f>
        <v>22.751125537413202</v>
      </c>
      <c r="E36" s="20">
        <f t="shared" si="2"/>
        <v>23.071902895448432</v>
      </c>
      <c r="F36" s="20">
        <f t="shared" si="3"/>
        <v>23.071843192010419</v>
      </c>
      <c r="G36" s="20">
        <f t="shared" si="4"/>
        <v>22.780909356421944</v>
      </c>
    </row>
    <row r="37" spans="1:7" x14ac:dyDescent="0.25">
      <c r="A37" s="20">
        <v>11100</v>
      </c>
      <c r="B37" s="20">
        <f t="shared" si="1"/>
        <v>11.1</v>
      </c>
      <c r="C37" s="20">
        <f>(($B$2+$C$2*LN(A37)+$D$2*(LN(A37))^3)^-1)-273.15</f>
        <v>22.726441996323558</v>
      </c>
      <c r="D37" s="20">
        <f>(($B$3+$C$3*LN(A37)+$D$3*(LN(A37))^3)^-1)-273.15</f>
        <v>22.649694724395943</v>
      </c>
      <c r="E37" s="20">
        <f t="shared" si="2"/>
        <v>22.970223673604153</v>
      </c>
      <c r="F37" s="20">
        <f t="shared" si="3"/>
        <v>22.970164627630652</v>
      </c>
      <c r="G37" s="20">
        <f t="shared" si="4"/>
        <v>22.679440187175203</v>
      </c>
    </row>
    <row r="38" spans="1:7" x14ac:dyDescent="0.25">
      <c r="A38" s="20">
        <v>11150</v>
      </c>
      <c r="B38" s="20">
        <f t="shared" si="1"/>
        <v>11.15</v>
      </c>
      <c r="C38" s="20">
        <f>(($B$2+$C$2*LN(A38)+$D$2*(LN(A38))^3)^-1)-273.15</f>
        <v>22.625424137284483</v>
      </c>
      <c r="D38" s="20">
        <f>(($B$3+$C$3*LN(A38)+$D$3*(LN(A38))^3)^-1)-273.15</f>
        <v>22.548780094254482</v>
      </c>
      <c r="E38" s="20">
        <f t="shared" si="2"/>
        <v>22.869062361318697</v>
      </c>
      <c r="F38" s="20">
        <f t="shared" si="3"/>
        <v>22.869003966066316</v>
      </c>
      <c r="G38" s="20">
        <f t="shared" si="4"/>
        <v>22.578487787012989</v>
      </c>
    </row>
    <row r="39" spans="1:7" x14ac:dyDescent="0.25">
      <c r="A39" s="20">
        <v>11200</v>
      </c>
      <c r="B39" s="20">
        <f t="shared" si="1"/>
        <v>11.2</v>
      </c>
      <c r="C39" s="20">
        <f>(($B$2+$C$2*LN(A39)+$D$2*(LN(A39))^3)^-1)-273.15</f>
        <v>22.524918037789689</v>
      </c>
      <c r="D39" s="20">
        <f>(($B$3+$C$3*LN(A39)+$D$3*(LN(A39))^3)^-1)-273.15</f>
        <v>22.448376702156168</v>
      </c>
      <c r="E39" s="20">
        <f t="shared" si="2"/>
        <v>22.768413994706634</v>
      </c>
      <c r="F39" s="20">
        <f t="shared" si="3"/>
        <v>22.768356243514916</v>
      </c>
      <c r="G39" s="20">
        <f t="shared" si="4"/>
        <v>22.478047203377685</v>
      </c>
    </row>
    <row r="40" spans="1:7" x14ac:dyDescent="0.25">
      <c r="A40" s="20">
        <v>11250</v>
      </c>
      <c r="B40" s="20">
        <f t="shared" si="1"/>
        <v>11.25</v>
      </c>
      <c r="C40" s="20">
        <f>(($B$2+$C$2*LN(A40)+$D$2*(LN(A40))^3)^-1)-273.15</f>
        <v>22.424918817324397</v>
      </c>
      <c r="D40" s="20">
        <f>(($B$3+$C$3*LN(A40)+$D$3*(LN(A40))^3)^-1)-273.15</f>
        <v>22.348479672563144</v>
      </c>
      <c r="E40" s="20">
        <f t="shared" si="2"/>
        <v>22.668273679469223</v>
      </c>
      <c r="F40" s="20">
        <f t="shared" si="3"/>
        <v>22.668216565759394</v>
      </c>
      <c r="G40" s="20">
        <f t="shared" si="4"/>
        <v>22.378113553135563</v>
      </c>
    </row>
    <row r="41" spans="1:7" x14ac:dyDescent="0.25">
      <c r="A41" s="20">
        <v>11300</v>
      </c>
      <c r="B41" s="20">
        <f t="shared" si="1"/>
        <v>11.3</v>
      </c>
      <c r="C41" s="20">
        <f>(($B$2+$C$2*LN(A41)+$D$2*(LN(A41))^3)^-1)-273.15</f>
        <v>22.32542166346343</v>
      </c>
      <c r="D41" s="20">
        <f>(($B$3+$C$3*LN(A41)+$D$3*(LN(A41))^3)^-1)-273.15</f>
        <v>22.24908419795787</v>
      </c>
      <c r="E41" s="20">
        <f t="shared" si="2"/>
        <v>22.568636589614073</v>
      </c>
      <c r="F41" s="20">
        <f t="shared" si="3"/>
        <v>22.568580106887737</v>
      </c>
      <c r="G41" s="20">
        <f t="shared" si="4"/>
        <v>22.278682021299517</v>
      </c>
    </row>
    <row r="42" spans="1:7" x14ac:dyDescent="0.25">
      <c r="A42" s="20">
        <v>11350</v>
      </c>
      <c r="B42" s="20">
        <f t="shared" si="1"/>
        <v>11.35</v>
      </c>
      <c r="C42" s="20">
        <f>(($B$2+$C$2*LN(A42)+$D$2*(LN(A42))^3)^-1)-273.15</f>
        <v>22.226421830623963</v>
      </c>
      <c r="D42" s="20">
        <f>(($B$3+$C$3*LN(A42)+$D$3*(LN(A42))^3)^-1)-273.15</f>
        <v>22.150185537596542</v>
      </c>
      <c r="E42" s="20">
        <f t="shared" si="2"/>
        <v>22.469497966203335</v>
      </c>
      <c r="F42" s="20">
        <f t="shared" si="3"/>
        <v>22.469442108041051</v>
      </c>
      <c r="G42" s="20">
        <f t="shared" si="4"/>
        <v>22.17974785977998</v>
      </c>
    </row>
    <row r="43" spans="1:7" x14ac:dyDescent="0.25">
      <c r="A43" s="20">
        <v>11400</v>
      </c>
      <c r="B43" s="20">
        <f t="shared" si="1"/>
        <v>11.4</v>
      </c>
      <c r="C43" s="20">
        <f>(($B$2+$C$2*LN(A43)+$D$2*(LN(A43))^3)^-1)-273.15</f>
        <v>22.12791463884588</v>
      </c>
      <c r="D43" s="20">
        <f>(($B$3+$C$3*LN(A43)+$D$3*(LN(A43))^3)^-1)-273.15</f>
        <v>22.051779016291334</v>
      </c>
      <c r="E43" s="20">
        <f t="shared" si="2"/>
        <v>22.370853116129865</v>
      </c>
      <c r="F43" s="20">
        <f t="shared" si="3"/>
        <v>22.370797876190181</v>
      </c>
      <c r="G43" s="20">
        <f t="shared" si="4"/>
        <v>22.08130638616467</v>
      </c>
    </row>
    <row r="44" spans="1:7" x14ac:dyDescent="0.25">
      <c r="A44" s="20">
        <v>11450</v>
      </c>
      <c r="B44" s="20">
        <f t="shared" si="1"/>
        <v>11.45</v>
      </c>
      <c r="C44" s="20">
        <f>(($B$2+$C$2*LN(A44)+$D$2*(LN(A44))^3)^-1)-273.15</f>
        <v>22.029895472600401</v>
      </c>
      <c r="D44" s="20">
        <f>(($B$3+$C$3*LN(A44)+$D$3*(LN(A44))^3)^-1)-273.15</f>
        <v>21.953860023219931</v>
      </c>
      <c r="E44" s="20">
        <f t="shared" si="2"/>
        <v>22.272697410922149</v>
      </c>
      <c r="F44" s="20">
        <f t="shared" si="3"/>
        <v>22.27264278293984</v>
      </c>
      <c r="G44" s="20">
        <f t="shared" si="4"/>
        <v>21.983352982525503</v>
      </c>
    </row>
    <row r="45" spans="1:7" x14ac:dyDescent="0.25">
      <c r="A45" s="20">
        <v>11500</v>
      </c>
      <c r="B45" s="20">
        <f t="shared" si="1"/>
        <v>11.5</v>
      </c>
      <c r="C45" s="20">
        <f>(($B$2+$C$2*LN(A45)+$D$2*(LN(A45))^3)^-1)-273.15</f>
        <v>21.932359779625187</v>
      </c>
      <c r="D45" s="20">
        <f>(($B$3+$C$3*LN(A45)+$D$3*(LN(A45))^3)^-1)-273.15</f>
        <v>21.8564240107616</v>
      </c>
      <c r="E45" s="20">
        <f t="shared" si="2"/>
        <v>22.175026285574802</v>
      </c>
      <c r="F45" s="20">
        <f t="shared" si="3"/>
        <v>22.174972263360246</v>
      </c>
      <c r="G45" s="20">
        <f t="shared" si="4"/>
        <v>21.885883094252506</v>
      </c>
    </row>
    <row r="46" spans="1:7" x14ac:dyDescent="0.25">
      <c r="A46" s="20">
        <v>11550</v>
      </c>
      <c r="B46" s="20">
        <f t="shared" si="1"/>
        <v>11.55</v>
      </c>
      <c r="C46" s="20">
        <f>(($B$2+$C$2*LN(A46)+$D$2*(LN(A46))^3)^-1)-273.15</f>
        <v>21.835303069785141</v>
      </c>
      <c r="D46" s="20">
        <f>(($B$3+$C$3*LN(A46)+$D$3*(LN(A46))^3)^-1)-273.15</f>
        <v>21.759466493359753</v>
      </c>
      <c r="E46" s="20">
        <f t="shared" si="2"/>
        <v>22.077835237406077</v>
      </c>
      <c r="F46" s="20">
        <f t="shared" si="3"/>
        <v>22.077781814843604</v>
      </c>
      <c r="G46" s="20">
        <f t="shared" si="4"/>
        <v>21.788892228913653</v>
      </c>
    </row>
    <row r="47" spans="1:7" x14ac:dyDescent="0.25">
      <c r="A47" s="20">
        <v>11600</v>
      </c>
      <c r="B47" s="20">
        <f t="shared" si="1"/>
        <v>11.6</v>
      </c>
      <c r="C47" s="20">
        <f>(($B$2+$C$2*LN(A47)+$D$2*(LN(A47))^3)^-1)-273.15</f>
        <v>21.738720913959355</v>
      </c>
      <c r="D47" s="20">
        <f>(($B$3+$C$3*LN(A47)+$D$3*(LN(A47))^3)^-1)-273.15</f>
        <v>21.662983046409408</v>
      </c>
      <c r="E47" s="20">
        <f t="shared" si="2"/>
        <v>21.981119824940265</v>
      </c>
      <c r="F47" s="20">
        <f t="shared" si="3"/>
        <v>21.981066995987248</v>
      </c>
      <c r="G47" s="20">
        <f t="shared" si="4"/>
        <v>21.692375955140278</v>
      </c>
    </row>
    <row r="48" spans="1:7" x14ac:dyDescent="0.25">
      <c r="A48" s="20">
        <v>11650</v>
      </c>
      <c r="B48" s="20">
        <f t="shared" si="1"/>
        <v>11.65</v>
      </c>
      <c r="C48" s="20">
        <f>(($B$2+$C$2*LN(A48)+$D$2*(LN(A48))^3)^-1)-273.15</f>
        <v>21.642608942951711</v>
      </c>
      <c r="D48" s="20">
        <f>(($B$3+$C$3*LN(A48)+$D$3*(LN(A48))^3)^-1)-273.15</f>
        <v>21.56696930516938</v>
      </c>
      <c r="E48" s="20">
        <f t="shared" si="2"/>
        <v>21.884875666815162</v>
      </c>
      <c r="F48" s="20">
        <f t="shared" si="3"/>
        <v>21.884823425500826</v>
      </c>
      <c r="G48" s="20">
        <f t="shared" si="4"/>
        <v>21.596329901537047</v>
      </c>
    </row>
    <row r="49" spans="1:7" x14ac:dyDescent="0.25">
      <c r="A49" s="20">
        <v>11700</v>
      </c>
      <c r="B49" s="20">
        <f t="shared" si="1"/>
        <v>11.7</v>
      </c>
      <c r="C49" s="20">
        <f>(($B$2+$C$2*LN(A49)+$D$2*(LN(A49))^3)^-1)-273.15</f>
        <v>21.546962846426368</v>
      </c>
      <c r="D49" s="20">
        <f>(($B$3+$C$3*LN(A49)+$D$3*(LN(A49))^3)^-1)-273.15</f>
        <v>21.471420963698449</v>
      </c>
      <c r="E49" s="20">
        <f t="shared" si="2"/>
        <v>21.789098440713815</v>
      </c>
      <c r="F49" s="20">
        <f t="shared" si="3"/>
        <v>21.789046781137984</v>
      </c>
      <c r="G49" s="20">
        <f t="shared" si="4"/>
        <v>21.500749755615857</v>
      </c>
    </row>
    <row r="50" spans="1:7" x14ac:dyDescent="0.25">
      <c r="A50" s="20">
        <v>11750</v>
      </c>
      <c r="B50" s="20">
        <f t="shared" si="1"/>
        <v>11.75</v>
      </c>
      <c r="C50" s="20">
        <f>(($B$2+$C$2*LN(A50)+$D$2*(LN(A50))^3)^-1)-273.15</f>
        <v>21.451778371866283</v>
      </c>
      <c r="D50" s="20">
        <f>(($B$3+$C$3*LN(A50)+$D$3*(LN(A50))^3)^-1)-273.15</f>
        <v>21.376333773815361</v>
      </c>
      <c r="E50" s="20">
        <f t="shared" si="2"/>
        <v>21.693783882319053</v>
      </c>
      <c r="F50" s="20">
        <f t="shared" si="3"/>
        <v>21.693732798651411</v>
      </c>
      <c r="G50" s="20">
        <f t="shared" si="4"/>
        <v>21.405631262753502</v>
      </c>
    </row>
    <row r="51" spans="1:7" x14ac:dyDescent="0.25">
      <c r="A51" s="20">
        <v>11800</v>
      </c>
      <c r="B51" s="20">
        <f t="shared" si="1"/>
        <v>11.8</v>
      </c>
      <c r="C51" s="20">
        <f>(($B$2+$C$2*LN(A51)+$D$2*(LN(A51))^3)^-1)-273.15</f>
        <v>21.357051323554344</v>
      </c>
      <c r="D51" s="20">
        <f>(($B$3+$C$3*LN(A51)+$D$3*(LN(A51))^3)^-1)-273.15</f>
        <v>21.281703544080699</v>
      </c>
      <c r="E51" s="20">
        <f t="shared" si="2"/>
        <v>21.598927784291902</v>
      </c>
      <c r="F51" s="20">
        <f t="shared" si="3"/>
        <v>21.598877270770231</v>
      </c>
      <c r="G51" s="20">
        <f t="shared" si="4"/>
        <v>21.310970225171843</v>
      </c>
    </row>
    <row r="52" spans="1:7" x14ac:dyDescent="0.25">
      <c r="A52" s="20">
        <v>11850</v>
      </c>
      <c r="B52" s="20">
        <f t="shared" si="1"/>
        <v>11.85</v>
      </c>
      <c r="C52" s="20">
        <f>(($B$2+$C$2*LN(A52)+$D$2*(LN(A52))^3)^-1)-273.15</f>
        <v>21.262777561577195</v>
      </c>
      <c r="D52" s="20">
        <f>(($B$3+$C$3*LN(A52)+$D$3*(LN(A52))^3)^-1)-273.15</f>
        <v>21.187526138801729</v>
      </c>
      <c r="E52" s="20">
        <f t="shared" si="2"/>
        <v>21.504525995271081</v>
      </c>
      <c r="F52" s="20">
        <f t="shared" si="3"/>
        <v>21.504476046200978</v>
      </c>
      <c r="G52" s="20">
        <f t="shared" si="4"/>
        <v>21.216762500940263</v>
      </c>
    </row>
    <row r="53" spans="1:7" x14ac:dyDescent="0.25">
      <c r="A53" s="20">
        <v>11900</v>
      </c>
      <c r="B53" s="20">
        <f t="shared" si="1"/>
        <v>11.9</v>
      </c>
      <c r="C53" s="20">
        <f>(($B$2+$C$2*LN(A53)+$D$2*(LN(A53))^3)^-1)-273.15</f>
        <v>21.168953000849967</v>
      </c>
      <c r="D53" s="20">
        <f>(($B$3+$C$3*LN(A53)+$D$3*(LN(A53))^3)^-1)-273.15</f>
        <v>21.093797477058672</v>
      </c>
      <c r="E53" s="20">
        <f t="shared" si="2"/>
        <v>21.410574418895408</v>
      </c>
      <c r="F53" s="20">
        <f t="shared" si="3"/>
        <v>21.410525028648806</v>
      </c>
      <c r="G53" s="20">
        <f t="shared" si="4"/>
        <v>21.123004003000119</v>
      </c>
    </row>
    <row r="54" spans="1:7" x14ac:dyDescent="0.25">
      <c r="A54" s="20">
        <v>11950</v>
      </c>
      <c r="B54" s="20">
        <f t="shared" si="1"/>
        <v>11.95</v>
      </c>
      <c r="C54" s="20">
        <f>(($B$2+$C$2*LN(A54)+$D$2*(LN(A54))^3)^-1)-273.15</f>
        <v>21.075573610162962</v>
      </c>
      <c r="D54" s="20">
        <f>(($B$3+$C$3*LN(A54)+$D$3*(LN(A54))^3)^-1)-273.15</f>
        <v>21.00051353175121</v>
      </c>
      <c r="E54" s="20">
        <f t="shared" si="2"/>
        <v>21.317069012846389</v>
      </c>
      <c r="F54" s="20">
        <f t="shared" si="3"/>
        <v>21.317020175860478</v>
      </c>
      <c r="G54" s="20">
        <f t="shared" si="4"/>
        <v>21.029690698209549</v>
      </c>
    </row>
    <row r="55" spans="1:7" x14ac:dyDescent="0.25">
      <c r="A55" s="20">
        <v>12000</v>
      </c>
      <c r="B55" s="20">
        <f t="shared" si="1"/>
        <v>12</v>
      </c>
      <c r="C55" s="20">
        <f>(($B$2+$C$2*LN(A55)+$D$2*(LN(A55))^3)^-1)-273.15</f>
        <v>20.982635411248054</v>
      </c>
      <c r="D55" s="20">
        <f>(($B$3+$C$3*LN(A55)+$D$3*(LN(A55))^3)^-1)-273.15</f>
        <v>20.907670328667109</v>
      </c>
      <c r="E55" s="20">
        <f t="shared" si="2"/>
        <v>21.224005787911835</v>
      </c>
      <c r="F55" s="20">
        <f t="shared" si="3"/>
        <v>21.223957498688492</v>
      </c>
      <c r="G55" s="20">
        <f t="shared" si="4"/>
        <v>20.936818606409474</v>
      </c>
    </row>
    <row r="56" spans="1:7" x14ac:dyDescent="0.25">
      <c r="A56" s="20">
        <v>12050</v>
      </c>
      <c r="B56" s="20">
        <f t="shared" si="1"/>
        <v>12.05</v>
      </c>
      <c r="C56" s="20">
        <f>(($B$2+$C$2*LN(A56)+$D$2*(LN(A56))^3)^-1)-273.15</f>
        <v>20.890134477865274</v>
      </c>
      <c r="D56" s="20">
        <f>(($B$3+$C$3*LN(A56)+$D$3*(LN(A56))^3)^-1)-273.15</f>
        <v>20.815263945568915</v>
      </c>
      <c r="E56" s="20">
        <f t="shared" si="2"/>
        <v>21.131380807069547</v>
      </c>
      <c r="F56" s="20">
        <f t="shared" si="3"/>
        <v>21.131333060173915</v>
      </c>
      <c r="G56" s="20">
        <f t="shared" si="4"/>
        <v>20.844383799509274</v>
      </c>
    </row>
    <row r="57" spans="1:7" x14ac:dyDescent="0.25">
      <c r="A57" s="20">
        <v>12100</v>
      </c>
      <c r="B57" s="20">
        <f t="shared" si="1"/>
        <v>12.1</v>
      </c>
      <c r="C57" s="20">
        <f>(($B$2+$C$2*LN(A57)+$D$2*(LN(A57))^3)^-1)-273.15</f>
        <v>20.798066934909457</v>
      </c>
      <c r="D57" s="20">
        <f>(($B$3+$C$3*LN(A57)+$D$3*(LN(A57))^3)^-1)-273.15</f>
        <v>20.723290511301911</v>
      </c>
      <c r="E57" s="20">
        <f t="shared" si="2"/>
        <v>21.039190184590666</v>
      </c>
      <c r="F57" s="20">
        <f t="shared" si="3"/>
        <v>21.039142974650417</v>
      </c>
      <c r="G57" s="20">
        <f t="shared" si="4"/>
        <v>20.752382400592296</v>
      </c>
    </row>
    <row r="58" spans="1:7" x14ac:dyDescent="0.25">
      <c r="A58" s="20">
        <v>12150</v>
      </c>
      <c r="B58" s="20">
        <f t="shared" si="1"/>
        <v>12.15</v>
      </c>
      <c r="C58" s="20">
        <f>(($B$2+$C$2*LN(A58)+$D$2*(LN(A58))^3)^-1)-273.15</f>
        <v>20.706428957534911</v>
      </c>
      <c r="D58" s="20">
        <f>(($B$3+$C$3*LN(A58)+$D$3*(LN(A58))^3)^-1)-273.15</f>
        <v>20.631746204919523</v>
      </c>
      <c r="E58" s="20">
        <f t="shared" si="2"/>
        <v>20.947430085161216</v>
      </c>
      <c r="F58" s="20">
        <f t="shared" si="3"/>
        <v>20.947383406865526</v>
      </c>
      <c r="G58" s="20">
        <f t="shared" si="4"/>
        <v>20.660810583039961</v>
      </c>
    </row>
    <row r="59" spans="1:7" x14ac:dyDescent="0.25">
      <c r="A59" s="20">
        <v>12200</v>
      </c>
      <c r="B59" s="20">
        <f t="shared" si="1"/>
        <v>12.2</v>
      </c>
      <c r="C59" s="20">
        <f>(($B$2+$C$2*LN(A59)+$D$2*(LN(A59))^3)^-1)-273.15</f>
        <v>20.615216770299355</v>
      </c>
      <c r="D59" s="20">
        <f>(($B$3+$C$3*LN(A59)+$D$3*(LN(A59))^3)^-1)-273.15</f>
        <v>20.540627254828109</v>
      </c>
      <c r="E59" s="20">
        <f t="shared" si="2"/>
        <v>20.856096723023654</v>
      </c>
      <c r="F59" s="20">
        <f t="shared" si="3"/>
        <v>20.856050571122353</v>
      </c>
      <c r="G59" s="20">
        <f t="shared" si="4"/>
        <v>20.569664569674615</v>
      </c>
    </row>
    <row r="60" spans="1:7" x14ac:dyDescent="0.25">
      <c r="A60" s="20">
        <v>12250</v>
      </c>
      <c r="B60" s="20">
        <f t="shared" si="1"/>
        <v>12.25</v>
      </c>
      <c r="C60" s="20">
        <f>(($B$2+$C$2*LN(A60)+$D$2*(LN(A60))^3)^-1)-273.15</f>
        <v>20.524426646325708</v>
      </c>
      <c r="D60" s="20">
        <f>(($B$3+$C$3*LN(A60)+$D$3*(LN(A60))^3)^-1)-273.15</f>
        <v>20.449929937949548</v>
      </c>
      <c r="E60" s="20">
        <f t="shared" si="2"/>
        <v>20.765186361135477</v>
      </c>
      <c r="F60" s="20">
        <f t="shared" si="3"/>
        <v>20.765140730438077</v>
      </c>
      <c r="G60" s="20">
        <f t="shared" si="4"/>
        <v>20.478940631920295</v>
      </c>
    </row>
    <row r="61" spans="1:7" x14ac:dyDescent="0.25">
      <c r="A61" s="20">
        <v>12300</v>
      </c>
      <c r="B61" s="20">
        <f t="shared" si="1"/>
        <v>12.3</v>
      </c>
      <c r="C61" s="20">
        <f>(($B$2+$C$2*LN(A61)+$D$2*(LN(A61))^3)^-1)-273.15</f>
        <v>20.434054906481265</v>
      </c>
      <c r="D61" s="20">
        <f>(($B$3+$C$3*LN(A61)+$D$3*(LN(A61))^3)^-1)-273.15</f>
        <v>20.359650578901608</v>
      </c>
      <c r="E61" s="20">
        <f t="shared" si="2"/>
        <v>20.674695310345669</v>
      </c>
      <c r="F61" s="20">
        <f t="shared" si="3"/>
        <v>20.674650195720517</v>
      </c>
      <c r="G61" s="20">
        <f t="shared" si="4"/>
        <v>20.388635088981687</v>
      </c>
    </row>
    <row r="62" spans="1:7" x14ac:dyDescent="0.25">
      <c r="A62" s="20">
        <v>12350</v>
      </c>
      <c r="B62" s="20">
        <f t="shared" si="1"/>
        <v>12.35</v>
      </c>
      <c r="C62" s="20">
        <f>(($B$2+$C$2*LN(A62)+$D$2*(LN(A62))^3)^-1)-273.15</f>
        <v>20.344097918574107</v>
      </c>
      <c r="D62" s="20">
        <f>(($B$3+$C$3*LN(A62)+$D$3*(LN(A62))^3)^-1)-273.15</f>
        <v>20.269785549194751</v>
      </c>
      <c r="E62" s="20">
        <f t="shared" si="2"/>
        <v>20.584619928588438</v>
      </c>
      <c r="F62" s="20">
        <f t="shared" si="3"/>
        <v>20.584575324961747</v>
      </c>
      <c r="G62" s="20">
        <f t="shared" si="4"/>
        <v>20.298744307039158</v>
      </c>
    </row>
    <row r="63" spans="1:7" x14ac:dyDescent="0.25">
      <c r="A63" s="20">
        <v>12400</v>
      </c>
      <c r="B63" s="20">
        <f t="shared" si="1"/>
        <v>12.4</v>
      </c>
      <c r="C63" s="20">
        <f>(($B$2+$C$2*LN(A63)+$D$2*(LN(A63))^3)^-1)-273.15</f>
        <v>20.254552096566499</v>
      </c>
      <c r="D63" s="20">
        <f>(($B$3+$C$3*LN(A63)+$D$3*(LN(A63))^3)^-1)-273.15</f>
        <v>20.180331266446615</v>
      </c>
      <c r="E63" s="20">
        <f t="shared" si="2"/>
        <v>20.494956620094172</v>
      </c>
      <c r="F63" s="20">
        <f t="shared" si="3"/>
        <v>20.494912522449397</v>
      </c>
      <c r="G63" s="20">
        <f t="shared" si="4"/>
        <v>20.209264698461766</v>
      </c>
    </row>
    <row r="64" spans="1:7" x14ac:dyDescent="0.25">
      <c r="A64" s="20">
        <v>12450</v>
      </c>
      <c r="B64" s="20">
        <f t="shared" si="1"/>
        <v>12.45</v>
      </c>
      <c r="C64" s="20">
        <f>(($B$2+$C$2*LN(A64)+$D$2*(LN(A64))^3)^-1)-273.15</f>
        <v>20.165413899804093</v>
      </c>
      <c r="D64" s="20">
        <f>(($B$3+$C$3*LN(A64)+$D$3*(LN(A64))^3)^-1)-273.15</f>
        <v>20.091284193611841</v>
      </c>
      <c r="E64" s="20">
        <f t="shared" si="2"/>
        <v>20.405701834615854</v>
      </c>
      <c r="F64" s="20">
        <f t="shared" si="3"/>
        <v>20.405658237992611</v>
      </c>
      <c r="G64" s="20">
        <f t="shared" si="4"/>
        <v>20.120192721035608</v>
      </c>
    </row>
    <row r="65" spans="1:7" x14ac:dyDescent="0.25">
      <c r="A65" s="20">
        <v>12500</v>
      </c>
      <c r="B65" s="20">
        <f t="shared" si="1"/>
        <v>12.5</v>
      </c>
      <c r="C65" s="20">
        <f>(($B$2+$C$2*LN(A65)+$D$2*(LN(A65))^3)^-1)-273.15</f>
        <v>20.076679832261789</v>
      </c>
      <c r="D65" s="20">
        <f>(($B$3+$C$3*LN(A65)+$D$3*(LN(A65))^3)^-1)-273.15</f>
        <v>20.002640838228842</v>
      </c>
      <c r="E65" s="20">
        <f t="shared" si="2"/>
        <v>20.316852066672311</v>
      </c>
      <c r="F65" s="20">
        <f t="shared" si="3"/>
        <v>20.316808966165468</v>
      </c>
      <c r="G65" s="20">
        <f t="shared" si="4"/>
        <v>20.031524877208767</v>
      </c>
    </row>
    <row r="66" spans="1:7" x14ac:dyDescent="0.25">
      <c r="A66" s="20">
        <v>12550</v>
      </c>
      <c r="B66" s="20">
        <f t="shared" si="1"/>
        <v>12.55</v>
      </c>
      <c r="C66" s="20">
        <f>(($B$2+$C$2*LN(A66)+$D$2*(LN(A66))^3)^-1)-273.15</f>
        <v>19.98834644180414</v>
      </c>
      <c r="D66" s="20">
        <f>(($B$3+$C$3*LN(A66)+$D$3*(LN(A66))^3)^-1)-273.15</f>
        <v>19.914397751680667</v>
      </c>
      <c r="E66" s="20">
        <f t="shared" si="2"/>
        <v>20.228403854806231</v>
      </c>
      <c r="F66" s="20">
        <f t="shared" si="3"/>
        <v>20.228361245565679</v>
      </c>
      <c r="G66" s="20">
        <f t="shared" si="4"/>
        <v>19.943257713351159</v>
      </c>
    </row>
    <row r="67" spans="1:7" x14ac:dyDescent="0.25">
      <c r="A67" s="20">
        <v>12600</v>
      </c>
      <c r="B67" s="20">
        <f t="shared" si="1"/>
        <v>12.6</v>
      </c>
      <c r="C67" s="20">
        <f>(($B$2+$C$2*LN(A67)+$D$2*(LN(A67))^3)^-1)-273.15</f>
        <v>19.900410319461741</v>
      </c>
      <c r="D67" s="20">
        <f>(($B$3+$C$3*LN(A67)+$D$3*(LN(A67))^3)^-1)-273.15</f>
        <v>19.826551528472692</v>
      </c>
      <c r="E67" s="20">
        <f t="shared" si="2"/>
        <v>20.140353780858561</v>
      </c>
      <c r="F67" s="20">
        <f t="shared" si="3"/>
        <v>20.140311658087626</v>
      </c>
      <c r="G67" s="20">
        <f t="shared" si="4"/>
        <v>19.855387819030341</v>
      </c>
    </row>
    <row r="68" spans="1:7" x14ac:dyDescent="0.25">
      <c r="A68" s="20">
        <v>12650</v>
      </c>
      <c r="B68" s="20">
        <f t="shared" si="1"/>
        <v>12.65</v>
      </c>
      <c r="C68" s="20">
        <f>(($B$2+$C$2*LN(A68)+$D$2*(LN(A68))^3)^-1)-273.15</f>
        <v>19.812868098721879</v>
      </c>
      <c r="D68" s="20">
        <f>(($B$3+$C$3*LN(A68)+$D$3*(LN(A68))^3)^-1)-273.15</f>
        <v>19.739098805523383</v>
      </c>
      <c r="E68" s="20">
        <f t="shared" si="2"/>
        <v>20.052698469256029</v>
      </c>
      <c r="F68" s="20">
        <f t="shared" si="3"/>
        <v>20.052656828211241</v>
      </c>
      <c r="G68" s="20">
        <f t="shared" si="4"/>
        <v>19.767911826301372</v>
      </c>
    </row>
    <row r="69" spans="1:7" x14ac:dyDescent="0.25">
      <c r="A69" s="20">
        <v>12700</v>
      </c>
      <c r="B69" s="20">
        <f t="shared" si="1"/>
        <v>12.7</v>
      </c>
      <c r="C69" s="20">
        <f>(($B$2+$C$2*LN(A69)+$D$2*(LN(A69))^3)^-1)-273.15</f>
        <v>19.725716454834014</v>
      </c>
      <c r="D69" s="20">
        <f>(($B$3+$C$3*LN(A69)+$D$3*(LN(A69))^3)^-1)-273.15</f>
        <v>19.652036261471039</v>
      </c>
      <c r="E69" s="20">
        <f t="shared" si="2"/>
        <v>19.965434586314984</v>
      </c>
      <c r="F69" s="20">
        <f t="shared" si="3"/>
        <v>19.965393422305112</v>
      </c>
      <c r="G69" s="20">
        <f t="shared" si="4"/>
        <v>19.680826409011445</v>
      </c>
    </row>
    <row r="70" spans="1:7" x14ac:dyDescent="0.25">
      <c r="A70" s="20">
        <v>12750</v>
      </c>
      <c r="B70" s="20">
        <f t="shared" si="1"/>
        <v>12.75</v>
      </c>
      <c r="C70" s="20">
        <f>(($B$2+$C$2*LN(A70)+$D$2*(LN(A70))^3)^-1)-273.15</f>
        <v>19.638952104128805</v>
      </c>
      <c r="D70" s="20">
        <f>(($B$3+$C$3*LN(A70)+$D$3*(LN(A70))^3)^-1)-273.15</f>
        <v>19.565360615992802</v>
      </c>
      <c r="E70" s="20">
        <f t="shared" si="2"/>
        <v>19.878558839557684</v>
      </c>
      <c r="F70" s="20">
        <f t="shared" si="3"/>
        <v>19.878518147942998</v>
      </c>
      <c r="G70" s="20">
        <f t="shared" si="4"/>
        <v>19.594128282118618</v>
      </c>
    </row>
    <row r="71" spans="1:7" x14ac:dyDescent="0.25">
      <c r="A71" s="20">
        <v>12800</v>
      </c>
      <c r="B71" s="20">
        <f t="shared" si="1"/>
        <v>12.8</v>
      </c>
      <c r="C71" s="20">
        <f>(($B$2+$C$2*LN(A71)+$D$2*(LN(A71))^3)^-1)-273.15</f>
        <v>19.552571803351327</v>
      </c>
      <c r="D71" s="20">
        <f>(($B$3+$C$3*LN(A71)+$D$3*(LN(A71))^3)^-1)-273.15</f>
        <v>19.479068629139419</v>
      </c>
      <c r="E71" s="20">
        <f t="shared" si="2"/>
        <v>19.792067977043587</v>
      </c>
      <c r="F71" s="20">
        <f t="shared" si="3"/>
        <v>19.792027753235118</v>
      </c>
      <c r="G71" s="20">
        <f t="shared" si="4"/>
        <v>19.507814201024132</v>
      </c>
    </row>
    <row r="72" spans="1:7" x14ac:dyDescent="0.25">
      <c r="A72" s="20">
        <v>12850</v>
      </c>
      <c r="B72" s="20">
        <f t="shared" si="1"/>
        <v>12.85</v>
      </c>
      <c r="C72" s="20">
        <f>(($B$2+$C$2*LN(A72)+$D$2*(LN(A72))^3)^-1)-273.15</f>
        <v>19.466572349007322</v>
      </c>
      <c r="D72" s="20">
        <f>(($B$3+$C$3*LN(A72)+$D$3*(LN(A72))^3)^-1)-273.15</f>
        <v>19.393157100681492</v>
      </c>
      <c r="E72" s="20">
        <f t="shared" si="2"/>
        <v>19.705958786713381</v>
      </c>
      <c r="F72" s="20">
        <f t="shared" si="3"/>
        <v>19.705919026172353</v>
      </c>
      <c r="G72" s="20">
        <f t="shared" si="4"/>
        <v>19.421880960918088</v>
      </c>
    </row>
    <row r="73" spans="1:7" x14ac:dyDescent="0.25">
      <c r="A73" s="20">
        <v>12900</v>
      </c>
      <c r="B73" s="20">
        <f t="shared" si="1"/>
        <v>12.9</v>
      </c>
      <c r="C73" s="20">
        <f>(($B$2+$C$2*LN(A73)+$D$2*(LN(A73))^3)^-1)-273.15</f>
        <v>19.380950576722853</v>
      </c>
      <c r="D73" s="20">
        <f>(($B$3+$C$3*LN(A73)+$D$3*(LN(A73))^3)^-1)-273.15</f>
        <v>19.307622869470094</v>
      </c>
      <c r="E73" s="20">
        <f t="shared" si="2"/>
        <v>19.62022809574654</v>
      </c>
      <c r="F73" s="20">
        <f t="shared" si="3"/>
        <v>19.620188793983345</v>
      </c>
      <c r="G73" s="20">
        <f t="shared" si="4"/>
        <v>19.336325396138648</v>
      </c>
    </row>
    <row r="74" spans="1:7" x14ac:dyDescent="0.25">
      <c r="A74" s="20">
        <v>12950</v>
      </c>
      <c r="B74" s="20">
        <f t="shared" si="1"/>
        <v>12.95</v>
      </c>
      <c r="C74" s="20">
        <f>(($B$2+$C$2*LN(A74)+$D$2*(LN(A74))^3)^-1)-273.15</f>
        <v>19.295703360616471</v>
      </c>
      <c r="D74" s="20">
        <f>(($B$3+$C$3*LN(A74)+$D$3*(LN(A74))^3)^-1)-273.15</f>
        <v>19.222462812809624</v>
      </c>
      <c r="E74" s="20">
        <f t="shared" si="2"/>
        <v>19.534872769931212</v>
      </c>
      <c r="F74" s="20">
        <f t="shared" si="3"/>
        <v>19.534833922505015</v>
      </c>
      <c r="G74" s="20">
        <f t="shared" si="4"/>
        <v>19.251144379543462</v>
      </c>
    </row>
    <row r="75" spans="1:7" x14ac:dyDescent="0.25">
      <c r="A75" s="20">
        <v>13000</v>
      </c>
      <c r="B75" s="20">
        <f t="shared" si="1"/>
        <v>13</v>
      </c>
      <c r="C75" s="20">
        <f>(($B$2+$C$2*LN(A75)+$D$2*(LN(A75))^3)^-1)-273.15</f>
        <v>19.210827612684056</v>
      </c>
      <c r="D75" s="20">
        <f>(($B$3+$C$3*LN(A75)+$D$3*(LN(A75))^3)^-1)-273.15</f>
        <v>19.137673845842869</v>
      </c>
      <c r="E75" s="20">
        <f t="shared" si="2"/>
        <v>19.449889713047298</v>
      </c>
      <c r="F75" s="20">
        <f t="shared" si="3"/>
        <v>19.449851315565127</v>
      </c>
      <c r="G75" s="20">
        <f t="shared" si="4"/>
        <v>19.166334821893884</v>
      </c>
    </row>
    <row r="76" spans="1:7" x14ac:dyDescent="0.25">
      <c r="A76" s="20">
        <v>13050</v>
      </c>
      <c r="B76" s="20">
        <f t="shared" si="1"/>
        <v>13.05</v>
      </c>
      <c r="C76" s="20">
        <f>(($B$2+$C$2*LN(A76)+$D$2*(LN(A76))^3)^-1)-273.15</f>
        <v>19.126320282195366</v>
      </c>
      <c r="D76" s="20">
        <f>(($B$3+$C$3*LN(A76)+$D$3*(LN(A76))^3)^-1)-273.15</f>
        <v>19.053252920948694</v>
      </c>
      <c r="E76" s="20">
        <f t="shared" si="2"/>
        <v>19.365275866261015</v>
      </c>
      <c r="F76" s="20">
        <f t="shared" si="3"/>
        <v>19.365237914377303</v>
      </c>
      <c r="G76" s="20">
        <f t="shared" si="4"/>
        <v>19.081893671251294</v>
      </c>
    </row>
    <row r="77" spans="1:7" x14ac:dyDescent="0.25">
      <c r="A77" s="20">
        <v>13100</v>
      </c>
      <c r="B77" s="20">
        <f t="shared" si="1"/>
        <v>13.1</v>
      </c>
      <c r="C77" s="20">
        <f>(($B$2+$C$2*LN(A77)+$D$2*(LN(A77))^3)^-1)-273.15</f>
        <v>19.042178355103204</v>
      </c>
      <c r="D77" s="20">
        <f>(($B$3+$C$3*LN(A77)+$D$3*(LN(A77))^3)^-1)-273.15</f>
        <v>18.969197027151608</v>
      </c>
      <c r="E77" s="20">
        <f t="shared" si="2"/>
        <v>19.281028207531847</v>
      </c>
      <c r="F77" s="20">
        <f t="shared" si="3"/>
        <v>19.280990696947413</v>
      </c>
      <c r="G77" s="20">
        <f t="shared" si="4"/>
        <v>18.997817912385358</v>
      </c>
    </row>
    <row r="78" spans="1:7" x14ac:dyDescent="0.25">
      <c r="A78" s="20">
        <v>13150</v>
      </c>
      <c r="B78" s="20">
        <f t="shared" si="1"/>
        <v>13.15</v>
      </c>
      <c r="C78" s="20">
        <f>(($B$2+$C$2*LN(A78)+$D$2*(LN(A78))^3)^-1)-273.15</f>
        <v>18.958398853463507</v>
      </c>
      <c r="D78" s="20">
        <f>(($B$3+$C$3*LN(A78)+$D$3*(LN(A78))^3)^-1)-273.15</f>
        <v>18.885503189542248</v>
      </c>
      <c r="E78" s="20">
        <f t="shared" si="2"/>
        <v>19.197143751031035</v>
      </c>
      <c r="F78" s="20">
        <f t="shared" si="3"/>
        <v>19.197106677492798</v>
      </c>
      <c r="G78" s="20">
        <f t="shared" si="4"/>
        <v>18.9141045661936</v>
      </c>
    </row>
    <row r="79" spans="1:7" x14ac:dyDescent="0.25">
      <c r="A79" s="20">
        <v>13200</v>
      </c>
      <c r="B79" s="20">
        <f t="shared" si="1"/>
        <v>13.2</v>
      </c>
      <c r="C79" s="20">
        <f>(($B$2+$C$2*LN(A79)+$D$2*(LN(A79))^3)^-1)-273.15</f>
        <v>18.874978834867193</v>
      </c>
      <c r="D79" s="20">
        <f>(($B$3+$C$3*LN(A79)+$D$3*(LN(A79))^3)^-1)-273.15</f>
        <v>18.802168468710136</v>
      </c>
      <c r="E79" s="20">
        <f t="shared" si="2"/>
        <v>19.113619546571215</v>
      </c>
      <c r="F79" s="20">
        <f t="shared" si="3"/>
        <v>19.113582905871397</v>
      </c>
      <c r="G79" s="20">
        <f t="shared" si="4"/>
        <v>18.830750689132913</v>
      </c>
    </row>
    <row r="80" spans="1:7" x14ac:dyDescent="0.25">
      <c r="A80" s="20">
        <v>13250</v>
      </c>
      <c r="B80" s="20">
        <f t="shared" ref="B80:B143" si="5">A80/1000</f>
        <v>13.25</v>
      </c>
      <c r="C80" s="20">
        <f>(($B$2+$C$2*LN(A80)+$D$2*(LN(A80))^3)^-1)-273.15</f>
        <v>18.791915391882753</v>
      </c>
      <c r="D80" s="20">
        <f>(($B$3+$C$3*LN(A80)+$D$3*(LN(A80))^3)^-1)-273.15</f>
        <v>18.719189960186498</v>
      </c>
      <c r="E80" s="20">
        <f t="shared" si="2"/>
        <v>19.030452679047642</v>
      </c>
      <c r="F80" s="20">
        <f t="shared" si="3"/>
        <v>19.030416467023201</v>
      </c>
      <c r="G80" s="20">
        <f t="shared" si="4"/>
        <v>18.747753372661862</v>
      </c>
    </row>
    <row r="81" spans="1:7" x14ac:dyDescent="0.25">
      <c r="A81" s="20">
        <v>13300</v>
      </c>
      <c r="B81" s="20">
        <f t="shared" si="5"/>
        <v>13.3</v>
      </c>
      <c r="C81" s="20">
        <f>(($B$2+$C$2*LN(A81)+$D$2*(LN(A81))^3)^-1)-273.15</f>
        <v>18.70920565150999</v>
      </c>
      <c r="D81" s="20">
        <f>(($B$3+$C$3*LN(A81)+$D$3*(LN(A81))^3)^-1)-273.15</f>
        <v>18.636564793898913</v>
      </c>
      <c r="E81" s="20">
        <f t="shared" ref="E81:E144" si="6">(($B$4+$C$4*LN($A81)+$D$4*(LN($A81))^3)^-1)-273.15</f>
        <v>18.947640267889653</v>
      </c>
      <c r="F81" s="20">
        <f t="shared" ref="F81:F144" si="7">(($B$5+$C$5*LN($A81)+$D$5*(LN($A81))^3)^-1)-273.15</f>
        <v>18.947604480421603</v>
      </c>
      <c r="G81" s="20">
        <f t="shared" ref="G81:G144" si="8">(($B$6+$C$6*LN($A81)+$D$6*(LN($A81))^3)^-1)-273.15</f>
        <v>18.665109742693119</v>
      </c>
    </row>
    <row r="82" spans="1:7" x14ac:dyDescent="0.25">
      <c r="A82" s="20">
        <v>13350</v>
      </c>
      <c r="B82" s="20">
        <f t="shared" si="5"/>
        <v>13.35</v>
      </c>
      <c r="C82" s="20">
        <f>(($B$2+$C$2*LN(A82)+$D$2*(LN(A82))^3)^-1)-273.15</f>
        <v>18.626846774644036</v>
      </c>
      <c r="D82" s="20">
        <f>(($B$3+$C$3*LN(A82)+$D$3*(LN(A82))^3)^-1)-273.15</f>
        <v>18.554290133635789</v>
      </c>
      <c r="E82" s="20">
        <f t="shared" si="6"/>
        <v>18.8651794665235</v>
      </c>
      <c r="F82" s="20">
        <f t="shared" si="7"/>
        <v>18.86514409953628</v>
      </c>
      <c r="G82" s="20">
        <f t="shared" si="8"/>
        <v>18.582816959057936</v>
      </c>
    </row>
    <row r="83" spans="1:7" x14ac:dyDescent="0.25">
      <c r="A83" s="20">
        <v>13400</v>
      </c>
      <c r="B83" s="20">
        <f t="shared" si="5"/>
        <v>13.4</v>
      </c>
      <c r="C83" s="20">
        <f>(($B$2+$C$2*LN(A83)+$D$2*(LN(A83))^3)^-1)-273.15</f>
        <v>18.544835955549843</v>
      </c>
      <c r="D83" s="20">
        <f>(($B$3+$C$3*LN(A83)+$D$3*(LN(A83))^3)^-1)-273.15</f>
        <v>18.472363176520957</v>
      </c>
      <c r="E83" s="20">
        <f t="shared" si="6"/>
        <v>18.783067461844439</v>
      </c>
      <c r="F83" s="20">
        <f t="shared" si="7"/>
        <v>18.783032511305407</v>
      </c>
      <c r="G83" s="20">
        <f t="shared" si="8"/>
        <v>18.500872214979438</v>
      </c>
    </row>
    <row r="84" spans="1:7" x14ac:dyDescent="0.25">
      <c r="A84" s="20">
        <v>13450</v>
      </c>
      <c r="B84" s="20">
        <f t="shared" si="5"/>
        <v>13.45</v>
      </c>
      <c r="C84" s="20">
        <f>(($B$2+$C$2*LN(A84)+$D$2*(LN(A84))^3)^-1)-273.15</f>
        <v>18.463170421346717</v>
      </c>
      <c r="D84" s="20">
        <f>(($B$3+$C$3*LN(A84)+$D$3*(LN(A84))^3)^-1)-273.15</f>
        <v>18.390781152499414</v>
      </c>
      <c r="E84" s="20">
        <f t="shared" si="6"/>
        <v>18.701301473700141</v>
      </c>
      <c r="F84" s="20">
        <f t="shared" si="7"/>
        <v>18.701266935618946</v>
      </c>
      <c r="G84" s="20">
        <f t="shared" si="8"/>
        <v>18.419272736557161</v>
      </c>
    </row>
    <row r="85" spans="1:7" x14ac:dyDescent="0.25">
      <c r="A85" s="20">
        <v>13500</v>
      </c>
      <c r="B85" s="20">
        <f t="shared" si="5"/>
        <v>13.5</v>
      </c>
      <c r="C85" s="20">
        <f>(($B$2+$C$2*LN(A85)+$D$2*(LN(A85))^3)^-1)-273.15</f>
        <v>18.381847431502536</v>
      </c>
      <c r="D85" s="20">
        <f>(($B$3+$C$3*LN(A85)+$D$3*(LN(A85))^3)^-1)-273.15</f>
        <v>18.309541323831638</v>
      </c>
      <c r="E85" s="20">
        <f t="shared" si="6"/>
        <v>18.619878754383194</v>
      </c>
      <c r="F85" s="20">
        <f t="shared" si="7"/>
        <v>18.619844624811094</v>
      </c>
      <c r="G85" s="20">
        <f t="shared" si="8"/>
        <v>18.338015782260698</v>
      </c>
    </row>
    <row r="86" spans="1:7" x14ac:dyDescent="0.25">
      <c r="A86" s="20">
        <v>13550</v>
      </c>
      <c r="B86" s="20">
        <f t="shared" si="5"/>
        <v>13.55</v>
      </c>
      <c r="C86" s="20">
        <f>(($B$2+$C$2*LN(A86)+$D$2*(LN(A86))^3)^-1)-273.15</f>
        <v>18.300864277338121</v>
      </c>
      <c r="D86" s="20">
        <f>(($B$3+$C$3*LN(A86)+$D$3*(LN(A86))^3)^-1)-273.15</f>
        <v>18.228640984598542</v>
      </c>
      <c r="E86" s="20">
        <f t="shared" si="6"/>
        <v>18.538796588133494</v>
      </c>
      <c r="F86" s="20">
        <f t="shared" si="7"/>
        <v>18.538762863162844</v>
      </c>
      <c r="G86" s="20">
        <f t="shared" si="8"/>
        <v>18.257098642433334</v>
      </c>
    </row>
    <row r="87" spans="1:7" x14ac:dyDescent="0.25">
      <c r="A87" s="20">
        <v>13600</v>
      </c>
      <c r="B87" s="20">
        <f t="shared" si="5"/>
        <v>13.6</v>
      </c>
      <c r="C87" s="20">
        <f>(($B$2+$C$2*LN(A87)+$D$2*(LN(A87))^3)^-1)-273.15</f>
        <v>18.220218281540269</v>
      </c>
      <c r="D87" s="20">
        <f>(($B$3+$C$3*LN(A87)+$D$3*(LN(A87))^3)^-1)-273.15</f>
        <v>18.148077460214949</v>
      </c>
      <c r="E87" s="20">
        <f t="shared" si="6"/>
        <v>18.458052290650073</v>
      </c>
      <c r="F87" s="20">
        <f t="shared" si="7"/>
        <v>18.458018966414045</v>
      </c>
      <c r="G87" s="20">
        <f t="shared" si="8"/>
        <v>18.176518638805248</v>
      </c>
    </row>
    <row r="88" spans="1:7" x14ac:dyDescent="0.25">
      <c r="A88" s="20">
        <v>13650</v>
      </c>
      <c r="B88" s="20">
        <f t="shared" si="5"/>
        <v>13.65</v>
      </c>
      <c r="C88" s="20">
        <f>(($B$2+$C$2*LN(A88)+$D$2*(LN(A88))^3)^-1)-273.15</f>
        <v>18.139906797684603</v>
      </c>
      <c r="D88" s="20">
        <f>(($B$3+$C$3*LN(A88)+$D$3*(LN(A88))^3)^-1)-273.15</f>
        <v>18.067848106953079</v>
      </c>
      <c r="E88" s="20">
        <f t="shared" si="6"/>
        <v>18.377643208612085</v>
      </c>
      <c r="F88" s="20">
        <f t="shared" si="7"/>
        <v>18.377610281283751</v>
      </c>
      <c r="G88" s="20">
        <f t="shared" si="8"/>
        <v>18.09627312401517</v>
      </c>
    </row>
    <row r="89" spans="1:7" x14ac:dyDescent="0.25">
      <c r="A89" s="20">
        <v>13700</v>
      </c>
      <c r="B89" s="20">
        <f t="shared" si="5"/>
        <v>13.7</v>
      </c>
      <c r="C89" s="20">
        <f>(($B$2+$C$2*LN(A89)+$D$2*(LN(A89))^3)^-1)-273.15</f>
        <v>18.059927209766954</v>
      </c>
      <c r="D89" s="20">
        <f>(($B$3+$C$3*LN(A89)+$D$3*(LN(A89))^3)^-1)-273.15</f>
        <v>17.987950311474322</v>
      </c>
      <c r="E89" s="20">
        <f t="shared" si="6"/>
        <v>18.297566719209328</v>
      </c>
      <c r="F89" s="20">
        <f t="shared" si="7"/>
        <v>18.297534185001211</v>
      </c>
      <c r="G89" s="20">
        <f t="shared" si="8"/>
        <v>18.01635948114199</v>
      </c>
    </row>
    <row r="90" spans="1:7" x14ac:dyDescent="0.25">
      <c r="A90" s="20">
        <v>13750</v>
      </c>
      <c r="B90" s="20">
        <f t="shared" si="5"/>
        <v>13.75</v>
      </c>
      <c r="C90" s="20">
        <f>(($B$2+$C$2*LN(A90)+$D$2*(LN(A90))^3)^-1)-273.15</f>
        <v>17.980276931743958</v>
      </c>
      <c r="D90" s="20">
        <f>(($B$3+$C$3*LN(A90)+$D$3*(LN(A90))^3)^-1)-273.15</f>
        <v>17.908381490370346</v>
      </c>
      <c r="E90" s="20">
        <f t="shared" si="6"/>
        <v>18.217820229680456</v>
      </c>
      <c r="F90" s="20">
        <f t="shared" si="7"/>
        <v>18.217788084844017</v>
      </c>
      <c r="G90" s="20">
        <f t="shared" si="8"/>
        <v>17.9367751232449</v>
      </c>
    </row>
    <row r="91" spans="1:7" x14ac:dyDescent="0.25">
      <c r="A91" s="20">
        <v>13800</v>
      </c>
      <c r="B91" s="20">
        <f t="shared" si="5"/>
        <v>13.8</v>
      </c>
      <c r="C91" s="20">
        <f>(($B$2+$C$2*LN(A91)+$D$2*(LN(A91))^3)^-1)-273.15</f>
        <v>17.900953407082</v>
      </c>
      <c r="D91" s="20">
        <f>(($B$3+$C$3*LN(A91)+$D$3*(LN(A91))^3)^-1)-273.15</f>
        <v>17.829139089712498</v>
      </c>
      <c r="E91" s="20">
        <f t="shared" si="6"/>
        <v>18.138401176861009</v>
      </c>
      <c r="F91" s="20">
        <f t="shared" si="7"/>
        <v>18.138369417686306</v>
      </c>
      <c r="G91" s="20">
        <f t="shared" si="8"/>
        <v>17.857517492911484</v>
      </c>
    </row>
    <row r="92" spans="1:7" x14ac:dyDescent="0.25">
      <c r="A92" s="20">
        <v>13850</v>
      </c>
      <c r="B92" s="20">
        <f t="shared" si="5"/>
        <v>13.85</v>
      </c>
      <c r="C92" s="20">
        <f>(($B$2+$C$2*LN(A92)+$D$2*(LN(A92))^3)^-1)-273.15</f>
        <v>17.821954108314458</v>
      </c>
      <c r="D92" s="20">
        <f>(($B$3+$C$3*LN(A92)+$D$3*(LN(A92))^3)^-1)-273.15</f>
        <v>17.750220584609281</v>
      </c>
      <c r="E92" s="20">
        <f t="shared" si="6"/>
        <v>18.059307026739248</v>
      </c>
      <c r="F92" s="20">
        <f t="shared" si="7"/>
        <v>18.059275649554252</v>
      </c>
      <c r="G92" s="20">
        <f t="shared" si="8"/>
        <v>17.778584061814968</v>
      </c>
    </row>
    <row r="93" spans="1:7" x14ac:dyDescent="0.25">
      <c r="A93" s="20">
        <v>13900</v>
      </c>
      <c r="B93" s="20">
        <f t="shared" si="5"/>
        <v>13.9</v>
      </c>
      <c r="C93" s="20">
        <f>(($B$2+$C$2*LN(A93)+$D$2*(LN(A93))^3)^-1)-273.15</f>
        <v>17.743276536607425</v>
      </c>
      <c r="D93" s="20">
        <f>(($B$3+$C$3*LN(A93)+$D$3*(LN(A93))^3)^-1)-273.15</f>
        <v>17.671623478772801</v>
      </c>
      <c r="E93" s="20">
        <f t="shared" si="6"/>
        <v>17.980535274020156</v>
      </c>
      <c r="F93" s="20">
        <f t="shared" si="7"/>
        <v>17.980504275190128</v>
      </c>
      <c r="G93" s="20">
        <f t="shared" si="8"/>
        <v>17.699972330279422</v>
      </c>
    </row>
    <row r="94" spans="1:7" x14ac:dyDescent="0.25">
      <c r="A94" s="20">
        <v>13950</v>
      </c>
      <c r="B94" s="20">
        <f t="shared" si="5"/>
        <v>13.95</v>
      </c>
      <c r="C94" s="20">
        <f>(($B$2+$C$2*LN(A94)+$D$2*(LN(A94))^3)^-1)-273.15</f>
        <v>17.664918221333323</v>
      </c>
      <c r="D94" s="20">
        <f>(($B$3+$C$3*LN(A94)+$D$3*(LN(A94))^3)^-1)-273.15</f>
        <v>17.59334530409285</v>
      </c>
      <c r="E94" s="20">
        <f t="shared" si="6"/>
        <v>17.902083441698153</v>
      </c>
      <c r="F94" s="20">
        <f t="shared" si="7"/>
        <v>17.902052817625247</v>
      </c>
      <c r="G94" s="20">
        <f t="shared" si="8"/>
        <v>17.621679826853097</v>
      </c>
    </row>
    <row r="95" spans="1:7" x14ac:dyDescent="0.25">
      <c r="A95" s="20">
        <v>14000</v>
      </c>
      <c r="B95" s="20">
        <f t="shared" si="5"/>
        <v>14</v>
      </c>
      <c r="C95" s="20">
        <f>(($B$2+$C$2*LN(A95)+$D$2*(LN(A95))^3)^-1)-273.15</f>
        <v>17.586876719652253</v>
      </c>
      <c r="D95" s="20">
        <f>(($B$3+$C$3*LN(A95)+$D$3*(LN(A95))^3)^-1)-273.15</f>
        <v>17.515383620218529</v>
      </c>
      <c r="E95" s="20">
        <f t="shared" si="6"/>
        <v>17.823949080636623</v>
      </c>
      <c r="F95" s="20">
        <f t="shared" si="7"/>
        <v>17.823918827759599</v>
      </c>
      <c r="G95" s="20">
        <f t="shared" si="8"/>
        <v>17.543704107889482</v>
      </c>
    </row>
    <row r="96" spans="1:7" x14ac:dyDescent="0.25">
      <c r="A96" s="20">
        <v>14050</v>
      </c>
      <c r="B96" s="20">
        <f t="shared" si="5"/>
        <v>14.05</v>
      </c>
      <c r="C96" s="20">
        <f>(($B$2+$C$2*LN(A96)+$D$2*(LN(A96))^3)^-1)-273.15</f>
        <v>17.509149616101411</v>
      </c>
      <c r="D96" s="20">
        <f>(($B$3+$C$3*LN(A96)+$D$3*(LN(A96))^3)^-1)-273.15</f>
        <v>17.437736014147958</v>
      </c>
      <c r="E96" s="20">
        <f t="shared" si="6"/>
        <v>17.746129769156255</v>
      </c>
      <c r="F96" s="20">
        <f t="shared" si="7"/>
        <v>17.746099883949853</v>
      </c>
      <c r="G96" s="20">
        <f t="shared" si="8"/>
        <v>17.466042757135938</v>
      </c>
    </row>
    <row r="97" spans="1:7" x14ac:dyDescent="0.25">
      <c r="A97" s="20">
        <v>14100</v>
      </c>
      <c r="B97" s="20">
        <f t="shared" si="5"/>
        <v>14.1</v>
      </c>
      <c r="C97" s="20">
        <f>(($B$2+$C$2*LN(A97)+$D$2*(LN(A97))^3)^-1)-273.15</f>
        <v>17.431734522191505</v>
      </c>
      <c r="D97" s="20">
        <f>(($B$3+$C$3*LN(A97)+$D$3*(LN(A97))^3)^-1)-273.15</f>
        <v>17.360400099825313</v>
      </c>
      <c r="E97" s="20">
        <f t="shared" si="6"/>
        <v>17.6686231126302</v>
      </c>
      <c r="F97" s="20">
        <f t="shared" si="7"/>
        <v>17.66859359160452</v>
      </c>
      <c r="G97" s="20">
        <f t="shared" si="8"/>
        <v>17.388693385330498</v>
      </c>
    </row>
    <row r="98" spans="1:7" x14ac:dyDescent="0.25">
      <c r="A98" s="20">
        <v>14150</v>
      </c>
      <c r="B98" s="20">
        <f t="shared" si="5"/>
        <v>14.15</v>
      </c>
      <c r="C98" s="20">
        <f>(($B$2+$C$2*LN(A98)+$D$2*(LN(A98))^3)^-1)-273.15</f>
        <v>17.354629076011008</v>
      </c>
      <c r="D98" s="20">
        <f>(($B$3+$C$3*LN(A98)+$D$3*(LN(A98))^3)^-1)-273.15</f>
        <v>17.283373517745645</v>
      </c>
      <c r="E98" s="20">
        <f t="shared" si="6"/>
        <v>17.591426743086913</v>
      </c>
      <c r="F98" s="20">
        <f t="shared" si="7"/>
        <v>17.591397582787181</v>
      </c>
      <c r="G98" s="20">
        <f t="shared" si="8"/>
        <v>17.311653629804937</v>
      </c>
    </row>
    <row r="99" spans="1:7" x14ac:dyDescent="0.25">
      <c r="A99" s="20">
        <v>14200</v>
      </c>
      <c r="B99" s="20">
        <f t="shared" si="5"/>
        <v>14.2</v>
      </c>
      <c r="C99" s="20">
        <f>(($B$2+$C$2*LN(A99)+$D$2*(LN(A99))^3)^-1)-273.15</f>
        <v>17.277830941837294</v>
      </c>
      <c r="D99" s="20">
        <f>(($B$3+$C$3*LN(A99)+$D$3*(LN(A99))^3)^-1)-273.15</f>
        <v>17.206653934565736</v>
      </c>
      <c r="E99" s="20">
        <f t="shared" si="6"/>
        <v>17.514538318820144</v>
      </c>
      <c r="F99" s="20">
        <f t="shared" si="7"/>
        <v>17.514509515826148</v>
      </c>
      <c r="G99" s="20">
        <f t="shared" si="8"/>
        <v>17.234921154096241</v>
      </c>
    </row>
    <row r="100" spans="1:7" x14ac:dyDescent="0.25">
      <c r="A100" s="20">
        <v>14250</v>
      </c>
      <c r="B100" s="20">
        <f t="shared" si="5"/>
        <v>14.25</v>
      </c>
      <c r="C100" s="20">
        <f>(($B$2+$C$2*LN(A100)+$D$2*(LN(A100))^3)^-1)-273.15</f>
        <v>17.201337809754705</v>
      </c>
      <c r="D100" s="20">
        <f>(($B$3+$C$3*LN(A100)+$D$3*(LN(A100))^3)^-1)-273.15</f>
        <v>17.130239042723531</v>
      </c>
      <c r="E100" s="20">
        <f t="shared" si="6"/>
        <v>17.437955524005872</v>
      </c>
      <c r="F100" s="20">
        <f t="shared" si="7"/>
        <v>17.437927074931508</v>
      </c>
      <c r="G100" s="20">
        <f t="shared" si="8"/>
        <v>17.158493647564228</v>
      </c>
    </row>
    <row r="101" spans="1:7" x14ac:dyDescent="0.25">
      <c r="A101" s="20">
        <v>14300</v>
      </c>
      <c r="B101" s="20">
        <f t="shared" si="5"/>
        <v>14.3</v>
      </c>
      <c r="C101" s="20">
        <f>(($B$2+$C$2*LN(A101)+$D$2*(LN(A101))^3)^-1)-273.15</f>
        <v>17.12514739528018</v>
      </c>
      <c r="D101" s="20">
        <f>(($B$3+$C$3*LN(A101)+$D$3*(LN(A101))^3)^-1)-273.15</f>
        <v>17.054126560063253</v>
      </c>
      <c r="E101" s="20">
        <f t="shared" si="6"/>
        <v>17.361676068326574</v>
      </c>
      <c r="F101" s="20">
        <f t="shared" si="7"/>
        <v>17.36164796981933</v>
      </c>
      <c r="G101" s="20">
        <f t="shared" si="8"/>
        <v>17.082368825016601</v>
      </c>
    </row>
    <row r="102" spans="1:7" x14ac:dyDescent="0.25">
      <c r="A102" s="20">
        <v>14350</v>
      </c>
      <c r="B102" s="20">
        <f t="shared" si="5"/>
        <v>14.35</v>
      </c>
      <c r="C102" s="20">
        <f>(($B$2+$C$2*LN(A102)+$D$2*(LN(A102))^3)^-1)-273.15</f>
        <v>17.049257438994573</v>
      </c>
      <c r="D102" s="20">
        <f>(($B$3+$C$3*LN(A102)+$D$3*(LN(A102))^3)^-1)-273.15</f>
        <v>16.978314229467856</v>
      </c>
      <c r="E102" s="20">
        <f t="shared" si="6"/>
        <v>17.285697686601338</v>
      </c>
      <c r="F102" s="20">
        <f t="shared" si="7"/>
        <v>17.285669935342298</v>
      </c>
      <c r="G102" s="20">
        <f t="shared" si="8"/>
        <v>17.006544426340156</v>
      </c>
    </row>
    <row r="103" spans="1:7" x14ac:dyDescent="0.25">
      <c r="A103" s="20">
        <v>14400</v>
      </c>
      <c r="B103" s="20">
        <f t="shared" si="5"/>
        <v>14.4</v>
      </c>
      <c r="C103" s="20">
        <f>(($B$2+$C$2*LN(A103)+$D$2*(LN(A103))^3)^-1)-273.15</f>
        <v>16.973665706181635</v>
      </c>
      <c r="D103" s="20">
        <f>(($B$3+$C$3*LN(A103)+$D$3*(LN(A103))^3)^-1)-273.15</f>
        <v>16.902799818497556</v>
      </c>
      <c r="E103" s="20">
        <f t="shared" si="6"/>
        <v>17.210018138424118</v>
      </c>
      <c r="F103" s="20">
        <f t="shared" si="7"/>
        <v>17.209990731126652</v>
      </c>
      <c r="G103" s="20">
        <f t="shared" si="8"/>
        <v>16.931018216139421</v>
      </c>
    </row>
    <row r="104" spans="1:7" x14ac:dyDescent="0.25">
      <c r="A104" s="20">
        <v>14450</v>
      </c>
      <c r="B104" s="20">
        <f t="shared" si="5"/>
        <v>14.45</v>
      </c>
      <c r="C104" s="20">
        <f>(($B$2+$C$2*LN(A104)+$D$2*(LN(A104))^3)^-1)-273.15</f>
        <v>16.89836998647263</v>
      </c>
      <c r="D104" s="20">
        <f>(($B$3+$C$3*LN(A104)+$D$3*(LN(A104))^3)^-1)-273.15</f>
        <v>16.827581119035528</v>
      </c>
      <c r="E104" s="20">
        <f t="shared" si="6"/>
        <v>17.134635207806298</v>
      </c>
      <c r="F104" s="20">
        <f t="shared" si="7"/>
        <v>17.134608141216688</v>
      </c>
      <c r="G104" s="20">
        <f t="shared" si="8"/>
        <v>16.855787983380935</v>
      </c>
    </row>
    <row r="105" spans="1:7" x14ac:dyDescent="0.25">
      <c r="A105" s="20">
        <v>14500</v>
      </c>
      <c r="B105" s="20">
        <f t="shared" si="5"/>
        <v>14.5</v>
      </c>
      <c r="C105" s="20">
        <f>(($B$2+$C$2*LN(A105)+$D$2*(LN(A105))^3)^-1)-273.15</f>
        <v>16.82336809349772</v>
      </c>
      <c r="D105" s="20">
        <f>(($B$3+$C$3*LN(A105)+$D$3*(LN(A105))^3)^-1)-273.15</f>
        <v>16.752655946939342</v>
      </c>
      <c r="E105" s="20">
        <f t="shared" si="6"/>
        <v>17.0595467028283</v>
      </c>
      <c r="F105" s="20">
        <f t="shared" si="7"/>
        <v>17.059519973724491</v>
      </c>
      <c r="G105" s="20">
        <f t="shared" si="8"/>
        <v>16.780851541044456</v>
      </c>
    </row>
    <row r="106" spans="1:7" x14ac:dyDescent="0.25">
      <c r="A106" s="20">
        <v>14550</v>
      </c>
      <c r="B106" s="20">
        <f t="shared" si="5"/>
        <v>14.55</v>
      </c>
      <c r="C106" s="20">
        <f>(($B$2+$C$2*LN(A106)+$D$2*(LN(A106))^3)^-1)-273.15</f>
        <v>16.748657864543304</v>
      </c>
      <c r="D106" s="20">
        <f>(($B$3+$C$3*LN(A106)+$D$3*(LN(A106))^3)^-1)-273.15</f>
        <v>16.678022141698762</v>
      </c>
      <c r="E106" s="20">
        <f t="shared" si="6"/>
        <v>16.984750455294545</v>
      </c>
      <c r="F106" s="20">
        <f t="shared" si="7"/>
        <v>16.984724060486315</v>
      </c>
      <c r="G106" s="20">
        <f t="shared" si="8"/>
        <v>16.706206725780021</v>
      </c>
    </row>
    <row r="107" spans="1:7" x14ac:dyDescent="0.25">
      <c r="A107" s="20">
        <v>14600</v>
      </c>
      <c r="B107" s="20">
        <f t="shared" si="5"/>
        <v>14.6</v>
      </c>
      <c r="C107" s="20">
        <f>(($B$2+$C$2*LN(A107)+$D$2*(LN(A107))^3)^-1)-273.15</f>
        <v>16.674237160215512</v>
      </c>
      <c r="D107" s="20">
        <f>(($B$3+$C$3*LN(A107)+$D$3*(LN(A107))^3)^-1)-273.15</f>
        <v>16.60367756609935</v>
      </c>
      <c r="E107" s="20">
        <f t="shared" si="6"/>
        <v>16.910244320396941</v>
      </c>
      <c r="F107" s="20">
        <f t="shared" si="7"/>
        <v>16.910218256724988</v>
      </c>
      <c r="G107" s="20">
        <f t="shared" si="8"/>
        <v>16.63185139757104</v>
      </c>
    </row>
    <row r="108" spans="1:7" x14ac:dyDescent="0.25">
      <c r="A108" s="20">
        <v>14650</v>
      </c>
      <c r="B108" s="20">
        <f t="shared" si="5"/>
        <v>14.65</v>
      </c>
      <c r="C108" s="20">
        <f>(($B$2+$C$2*LN(A108)+$D$2*(LN(A108))^3)^-1)-273.15</f>
        <v>16.60010386410994</v>
      </c>
      <c r="D108" s="20">
        <f>(($B$3+$C$3*LN(A108)+$D$3*(LN(A108))^3)^-1)-273.15</f>
        <v>16.529620105892661</v>
      </c>
      <c r="E108" s="20">
        <f t="shared" si="6"/>
        <v>16.836026176382518</v>
      </c>
      <c r="F108" s="20">
        <f t="shared" si="7"/>
        <v>16.836000440718578</v>
      </c>
      <c r="G108" s="20">
        <f t="shared" si="8"/>
        <v>16.557783439403693</v>
      </c>
    </row>
    <row r="109" spans="1:7" x14ac:dyDescent="0.25">
      <c r="A109" s="20">
        <v>14700</v>
      </c>
      <c r="B109" s="20">
        <f t="shared" si="5"/>
        <v>14.7</v>
      </c>
      <c r="C109" s="20">
        <f>(($B$2+$C$2*LN(A109)+$D$2*(LN(A109))^3)^-1)-273.15</f>
        <v>16.526255882486169</v>
      </c>
      <c r="D109" s="20">
        <f>(($B$3+$C$3*LN(A109)+$D$3*(LN(A109))^3)^-1)-273.15</f>
        <v>16.455847669471325</v>
      </c>
      <c r="E109" s="20">
        <f t="shared" si="6"/>
        <v>16.762093924227997</v>
      </c>
      <c r="F109" s="20">
        <f t="shared" si="7"/>
        <v>16.762068513473992</v>
      </c>
      <c r="G109" s="20">
        <f t="shared" si="8"/>
        <v>16.484000756941498</v>
      </c>
    </row>
    <row r="110" spans="1:7" x14ac:dyDescent="0.25">
      <c r="A110" s="20">
        <v>14750</v>
      </c>
      <c r="B110" s="20">
        <f t="shared" si="5"/>
        <v>14.75</v>
      </c>
      <c r="C110" s="20">
        <f>(($B$2+$C$2*LN(A110)+$D$2*(LN(A110))^3)^-1)-273.15</f>
        <v>16.452691143949266</v>
      </c>
      <c r="D110" s="20">
        <f>(($B$3+$C$3*LN(A110)+$D$3*(LN(A110))^3)^-1)-273.15</f>
        <v>16.382358187550494</v>
      </c>
      <c r="E110" s="20">
        <f t="shared" si="6"/>
        <v>16.688445487319541</v>
      </c>
      <c r="F110" s="20">
        <f t="shared" si="7"/>
        <v>16.688420398407629</v>
      </c>
      <c r="G110" s="20">
        <f t="shared" si="8"/>
        <v>16.410501278206368</v>
      </c>
    </row>
    <row r="111" spans="1:7" x14ac:dyDescent="0.25">
      <c r="A111" s="20">
        <v>14800</v>
      </c>
      <c r="B111" s="20">
        <f t="shared" si="5"/>
        <v>14.8</v>
      </c>
      <c r="C111" s="20">
        <f>(($B$2+$C$2*LN(A111)+$D$2*(LN(A111))^3)^-1)-273.15</f>
        <v>16.379407599136243</v>
      </c>
      <c r="D111" s="20">
        <f>(($B$3+$C$3*LN(A111)+$D$3*(LN(A111))^3)^-1)-273.15</f>
        <v>16.30914961285481</v>
      </c>
      <c r="E111" s="20">
        <f t="shared" si="6"/>
        <v>16.61507881113846</v>
      </c>
      <c r="F111" s="20">
        <f t="shared" si="7"/>
        <v>16.615054041030191</v>
      </c>
      <c r="G111" s="20">
        <f t="shared" si="8"/>
        <v>16.337282953264548</v>
      </c>
    </row>
    <row r="112" spans="1:7" x14ac:dyDescent="0.25">
      <c r="A112" s="20">
        <v>14850</v>
      </c>
      <c r="B112" s="20">
        <f t="shared" si="5"/>
        <v>14.85</v>
      </c>
      <c r="C112" s="20">
        <f>(($B$2+$C$2*LN(A112)+$D$2*(LN(A112))^3)^-1)-273.15</f>
        <v>16.306403220407162</v>
      </c>
      <c r="D112" s="20">
        <f>(($B$3+$C$3*LN(A112)+$D$3*(LN(A112))^3)^-1)-273.15</f>
        <v>16.236219919810139</v>
      </c>
      <c r="E112" s="20">
        <f t="shared" si="6"/>
        <v>16.541991862951534</v>
      </c>
      <c r="F112" s="20">
        <f t="shared" si="7"/>
        <v>16.541967408637959</v>
      </c>
      <c r="G112" s="20">
        <f t="shared" si="8"/>
        <v>16.26434375391824</v>
      </c>
    </row>
    <row r="113" spans="1:7" x14ac:dyDescent="0.25">
      <c r="A113" s="20">
        <v>14900</v>
      </c>
      <c r="B113" s="20">
        <f t="shared" si="5"/>
        <v>14.9</v>
      </c>
      <c r="C113" s="20">
        <f>(($B$2+$C$2*LN(A113)+$D$2*(LN(A113))^3)^-1)-273.15</f>
        <v>16.233676001543529</v>
      </c>
      <c r="D113" s="20">
        <f>(($B$3+$C$3*LN(A113)+$D$3*(LN(A113))^3)^-1)-273.15</f>
        <v>16.163567104241338</v>
      </c>
      <c r="E113" s="20">
        <f t="shared" si="6"/>
        <v>16.469182631508033</v>
      </c>
      <c r="F113" s="20">
        <f t="shared" si="7"/>
        <v>16.469158490008908</v>
      </c>
      <c r="G113" s="20">
        <f t="shared" si="8"/>
        <v>16.191681673402627</v>
      </c>
    </row>
    <row r="114" spans="1:7" x14ac:dyDescent="0.25">
      <c r="A114" s="20">
        <v>14950</v>
      </c>
      <c r="B114" s="20">
        <f t="shared" si="5"/>
        <v>14.95</v>
      </c>
      <c r="C114" s="20">
        <f>(($B$2+$C$2*LN(A114)+$D$2*(LN(A114))^3)^-1)-273.15</f>
        <v>16.161223957449693</v>
      </c>
      <c r="D114" s="20">
        <f>(($B$3+$C$3*LN(A114)+$D$3*(LN(A114))^3)^-1)-273.15</f>
        <v>16.091189183075187</v>
      </c>
      <c r="E114" s="20">
        <f t="shared" si="6"/>
        <v>16.396649126740613</v>
      </c>
      <c r="F114" s="20">
        <f t="shared" si="7"/>
        <v>16.396625295104513</v>
      </c>
      <c r="G114" s="20">
        <f t="shared" si="8"/>
        <v>16.119294726088242</v>
      </c>
    </row>
    <row r="115" spans="1:7" x14ac:dyDescent="0.25">
      <c r="A115" s="20">
        <v>15000</v>
      </c>
      <c r="B115" s="20">
        <f t="shared" si="5"/>
        <v>15</v>
      </c>
      <c r="C115" s="20">
        <f>(($B$2+$C$2*LN(A115)+$D$2*(LN(A115))^3)^-1)-273.15</f>
        <v>16.089045123861126</v>
      </c>
      <c r="D115" s="20">
        <f>(($B$3+$C$3*LN(A115)+$D$3*(LN(A115))^3)^-1)-273.15</f>
        <v>16.019084194047991</v>
      </c>
      <c r="E115" s="20">
        <f t="shared" si="6"/>
        <v>16.32438937947245</v>
      </c>
      <c r="F115" s="20">
        <f t="shared" si="7"/>
        <v>16.32436585477592</v>
      </c>
      <c r="G115" s="20">
        <f t="shared" si="8"/>
        <v>16.047180947188167</v>
      </c>
    </row>
    <row r="116" spans="1:7" x14ac:dyDescent="0.25">
      <c r="A116" s="20">
        <v>15050</v>
      </c>
      <c r="B116" s="20">
        <f t="shared" si="5"/>
        <v>15.05</v>
      </c>
      <c r="C116" s="20">
        <f>(($B$2+$C$2*LN(A116)+$D$2*(LN(A116))^3)^-1)-273.15</f>
        <v>16.017137557056571</v>
      </c>
      <c r="D116" s="20">
        <f>(($B$3+$C$3*LN(A116)+$D$3*(LN(A116))^3)^-1)-273.15</f>
        <v>15.947250195418462</v>
      </c>
      <c r="E116" s="20">
        <f t="shared" si="6"/>
        <v>16.252401441128484</v>
      </c>
      <c r="F116" s="20">
        <f t="shared" si="7"/>
        <v>16.252378220476032</v>
      </c>
      <c r="G116" s="20">
        <f t="shared" si="8"/>
        <v>15.975338392470235</v>
      </c>
    </row>
    <row r="117" spans="1:7" x14ac:dyDescent="0.25">
      <c r="A117" s="20">
        <v>15100</v>
      </c>
      <c r="B117" s="20">
        <f t="shared" si="5"/>
        <v>15.1</v>
      </c>
      <c r="C117" s="20">
        <f>(($B$2+$C$2*LN(A117)+$D$2*(LN(A117))^3)^-1)-273.15</f>
        <v>15.94549933357581</v>
      </c>
      <c r="D117" s="20">
        <f>(($B$3+$C$3*LN(A117)+$D$3*(LN(A117))^3)^-1)-273.15</f>
        <v>15.875685265685775</v>
      </c>
      <c r="E117" s="20">
        <f t="shared" si="6"/>
        <v>16.180683383452447</v>
      </c>
      <c r="F117" s="20">
        <f t="shared" si="7"/>
        <v>16.180660463976039</v>
      </c>
      <c r="G117" s="20">
        <f t="shared" si="8"/>
        <v>15.903765137974631</v>
      </c>
    </row>
    <row r="118" spans="1:7" x14ac:dyDescent="0.25">
      <c r="A118" s="20">
        <v>15150</v>
      </c>
      <c r="B118" s="20">
        <f t="shared" si="5"/>
        <v>15.15</v>
      </c>
      <c r="C118" s="20">
        <f>(($B$2+$C$2*LN(A118)+$D$2*(LN(A118))^3)^-1)-273.15</f>
        <v>15.874128549941702</v>
      </c>
      <c r="D118" s="20">
        <f>(($B$3+$C$3*LN(A118)+$D$3*(LN(A118))^3)^-1)-273.15</f>
        <v>15.804387503311659</v>
      </c>
      <c r="E118" s="20">
        <f t="shared" si="6"/>
        <v>16.109233298227878</v>
      </c>
      <c r="F118" s="20">
        <f t="shared" si="7"/>
        <v>16.109210677086651</v>
      </c>
      <c r="G118" s="20">
        <f t="shared" si="8"/>
        <v>15.832459279735531</v>
      </c>
    </row>
    <row r="119" spans="1:7" x14ac:dyDescent="0.25">
      <c r="A119" s="20">
        <v>15200</v>
      </c>
      <c r="B119" s="20">
        <f t="shared" si="5"/>
        <v>15.2</v>
      </c>
      <c r="C119" s="20">
        <f>(($B$2+$C$2*LN(A119)+$D$2*(LN(A119))^3)^-1)-273.15</f>
        <v>15.803023322387389</v>
      </c>
      <c r="D119" s="20">
        <f>(($B$3+$C$3*LN(A119)+$D$3*(LN(A119))^3)^-1)-273.15</f>
        <v>15.733355026448237</v>
      </c>
      <c r="E119" s="20">
        <f t="shared" si="6"/>
        <v>16.038049297004648</v>
      </c>
      <c r="F119" s="20">
        <f t="shared" si="7"/>
        <v>16.038026971384681</v>
      </c>
      <c r="G119" s="20">
        <f t="shared" si="8"/>
        <v>15.761418933508537</v>
      </c>
    </row>
    <row r="120" spans="1:7" x14ac:dyDescent="0.25">
      <c r="A120" s="20">
        <v>15250</v>
      </c>
      <c r="B120" s="20">
        <f t="shared" si="5"/>
        <v>15.25</v>
      </c>
      <c r="C120" s="20">
        <f>(($B$2+$C$2*LN(A120)+$D$2*(LN(A120))^3)^-1)-273.15</f>
        <v>15.73218178658783</v>
      </c>
      <c r="D120" s="20">
        <f>(($B$3+$C$3*LN(A120)+$D$3*(LN(A120))^3)^-1)-273.15</f>
        <v>15.662585972669433</v>
      </c>
      <c r="E120" s="20">
        <f t="shared" si="6"/>
        <v>15.967129510829409</v>
      </c>
      <c r="F120" s="20">
        <f t="shared" si="7"/>
        <v>15.967107477943159</v>
      </c>
      <c r="G120" s="20">
        <f t="shared" si="8"/>
        <v>15.69064223450124</v>
      </c>
    </row>
    <row r="121" spans="1:7" x14ac:dyDescent="0.25">
      <c r="A121" s="20">
        <v>15300</v>
      </c>
      <c r="B121" s="20">
        <f t="shared" si="5"/>
        <v>15.3</v>
      </c>
      <c r="C121" s="20">
        <f>(($B$2+$C$2*LN(A121)+$D$2*(LN(A121))^3)^-1)-273.15</f>
        <v>15.661602097395928</v>
      </c>
      <c r="D121" s="20">
        <f>(($B$3+$C$3*LN(A121)+$D$3*(LN(A121))^3)^-1)-273.15</f>
        <v>15.592078498707679</v>
      </c>
      <c r="E121" s="20">
        <f t="shared" si="6"/>
        <v>15.896472089981216</v>
      </c>
      <c r="F121" s="20">
        <f t="shared" si="7"/>
        <v>15.896450347067344</v>
      </c>
      <c r="G121" s="20">
        <f t="shared" si="8"/>
        <v>15.620127337109977</v>
      </c>
    </row>
    <row r="122" spans="1:7" x14ac:dyDescent="0.25">
      <c r="A122" s="20">
        <v>15350</v>
      </c>
      <c r="B122" s="20">
        <f t="shared" si="5"/>
        <v>15.35</v>
      </c>
      <c r="C122" s="20">
        <f>(($B$2+$C$2*LN(A122)+$D$2*(LN(A122))^3)^-1)-273.15</f>
        <v>15.591282428583213</v>
      </c>
      <c r="D122" s="20">
        <f>(($B$3+$C$3*LN(A122)+$D$3*(LN(A122))^3)^-1)-273.15</f>
        <v>15.521830780194591</v>
      </c>
      <c r="E122" s="20">
        <f t="shared" si="6"/>
        <v>15.826075203711014</v>
      </c>
      <c r="F122" s="20">
        <f t="shared" si="7"/>
        <v>15.826053748034155</v>
      </c>
      <c r="G122" s="20">
        <f t="shared" si="8"/>
        <v>15.549872414659603</v>
      </c>
    </row>
    <row r="123" spans="1:7" x14ac:dyDescent="0.25">
      <c r="A123" s="20">
        <v>15400</v>
      </c>
      <c r="B123" s="20">
        <f t="shared" si="5"/>
        <v>15.4</v>
      </c>
      <c r="C123" s="20">
        <f>(($B$2+$C$2*LN(A123)+$D$2*(LN(A123))^3)^-1)-273.15</f>
        <v>15.521220972584501</v>
      </c>
      <c r="D123" s="20">
        <f>(($B$3+$C$3*LN(A123)+$D$3*(LN(A123))^3)^-1)-273.15</f>
        <v>15.451841011406316</v>
      </c>
      <c r="E123" s="20">
        <f t="shared" si="6"/>
        <v>15.755937039986065</v>
      </c>
      <c r="F123" s="20">
        <f t="shared" si="7"/>
        <v>15.755915868836269</v>
      </c>
      <c r="G123" s="20">
        <f t="shared" si="8"/>
        <v>15.479875659148547</v>
      </c>
    </row>
    <row r="124" spans="1:7" x14ac:dyDescent="0.25">
      <c r="A124" s="20">
        <v>15450</v>
      </c>
      <c r="B124" s="20">
        <f t="shared" si="5"/>
        <v>15.45</v>
      </c>
      <c r="C124" s="20">
        <f>(($B$2+$C$2*LN(A124)+$D$2*(LN(A124))^3)^-1)-273.15</f>
        <v>15.451415940247443</v>
      </c>
      <c r="D124" s="20">
        <f>(($B$3+$C$3*LN(A124)+$D$3*(LN(A124))^3)^-1)-273.15</f>
        <v>15.382107405012789</v>
      </c>
      <c r="E124" s="20">
        <f t="shared" si="6"/>
        <v>15.686055805238141</v>
      </c>
      <c r="F124" s="20">
        <f t="shared" si="7"/>
        <v>15.686034915930804</v>
      </c>
      <c r="G124" s="20">
        <f t="shared" si="8"/>
        <v>15.410135280997736</v>
      </c>
    </row>
    <row r="125" spans="1:7" x14ac:dyDescent="0.25">
      <c r="A125" s="20">
        <v>15500</v>
      </c>
      <c r="B125" s="20">
        <f t="shared" si="5"/>
        <v>15.5</v>
      </c>
      <c r="C125" s="20">
        <f>(($B$2+$C$2*LN(A125)+$D$2*(LN(A125))^3)^-1)-273.15</f>
        <v>15.381865560585481</v>
      </c>
      <c r="D125" s="20">
        <f>(($B$3+$C$3*LN(A125)+$D$3*(LN(A125))^3)^-1)-273.15</f>
        <v>15.312628191831493</v>
      </c>
      <c r="E125" s="20">
        <f t="shared" si="6"/>
        <v>15.616429724116017</v>
      </c>
      <c r="F125" s="20">
        <f t="shared" si="7"/>
        <v>15.616409113991665</v>
      </c>
      <c r="G125" s="20">
        <f t="shared" si="8"/>
        <v>15.340649508803551</v>
      </c>
    </row>
    <row r="126" spans="1:7" x14ac:dyDescent="0.25">
      <c r="A126" s="20">
        <v>15550</v>
      </c>
      <c r="B126" s="20">
        <f t="shared" si="5"/>
        <v>15.55</v>
      </c>
      <c r="C126" s="20">
        <f>(($B$2+$C$2*LN(A126)+$D$2*(LN(A126))^3)^-1)-273.15</f>
        <v>15.312568080535812</v>
      </c>
      <c r="D126" s="20">
        <f>(($B$3+$C$3*LN(A126)+$D$3*(LN(A126))^3)^-1)-273.15</f>
        <v>15.243401620585189</v>
      </c>
      <c r="E126" s="20">
        <f t="shared" si="6"/>
        <v>15.547057039242588</v>
      </c>
      <c r="F126" s="20">
        <f t="shared" si="7"/>
        <v>15.547036705666073</v>
      </c>
      <c r="G126" s="20">
        <f t="shared" si="8"/>
        <v>15.271416589095566</v>
      </c>
    </row>
    <row r="127" spans="1:7" x14ac:dyDescent="0.25">
      <c r="A127" s="20">
        <v>15600</v>
      </c>
      <c r="B127" s="20">
        <f t="shared" si="5"/>
        <v>15.6</v>
      </c>
      <c r="C127" s="20">
        <f>(($B$2+$C$2*LN(A127)+$D$2*(LN(A127))^3)^-1)-273.15</f>
        <v>15.243521764720015</v>
      </c>
      <c r="D127" s="20">
        <f>(($B$3+$C$3*LN(A127)+$D$3*(LN(A127))^3)^-1)-273.15</f>
        <v>15.174425957663004</v>
      </c>
      <c r="E127" s="20">
        <f t="shared" si="6"/>
        <v>15.477936010975043</v>
      </c>
      <c r="F127" s="20">
        <f t="shared" si="7"/>
        <v>15.477915951335774</v>
      </c>
      <c r="G127" s="20">
        <f t="shared" si="8"/>
        <v>15.202434786097228</v>
      </c>
    </row>
    <row r="128" spans="1:7" x14ac:dyDescent="0.25">
      <c r="A128" s="20">
        <v>15650</v>
      </c>
      <c r="B128" s="20">
        <f t="shared" si="5"/>
        <v>15.65</v>
      </c>
      <c r="C128" s="20">
        <f>(($B$2+$C$2*LN(A128)+$D$2*(LN(A128))^3)^-1)-273.15</f>
        <v>15.174724895210431</v>
      </c>
      <c r="D128" s="20">
        <f>(($B$3+$C$3*LN(A128)+$D$3*(LN(A128))^3)^-1)-273.15</f>
        <v>15.105699486887204</v>
      </c>
      <c r="E128" s="20">
        <f t="shared" si="6"/>
        <v>15.409064917170042</v>
      </c>
      <c r="F128" s="20">
        <f t="shared" si="7"/>
        <v>15.409045128881303</v>
      </c>
      <c r="G128" s="20">
        <f t="shared" si="8"/>
        <v>15.133702381491389</v>
      </c>
    </row>
    <row r="129" spans="1:7" x14ac:dyDescent="0.25">
      <c r="A129" s="20">
        <v>15700</v>
      </c>
      <c r="B129" s="20">
        <f t="shared" si="5"/>
        <v>15.7</v>
      </c>
      <c r="C129" s="20">
        <f>(($B$2+$C$2*LN(A129)+$D$2*(LN(A129))^3)^-1)-273.15</f>
        <v>15.106175771298524</v>
      </c>
      <c r="D129" s="20">
        <f>(($B$3+$C$3*LN(A129)+$D$3*(LN(A129))^3)^-1)-273.15</f>
        <v>15.037220509281383</v>
      </c>
      <c r="E129" s="20">
        <f t="shared" si="6"/>
        <v>15.340442052951573</v>
      </c>
      <c r="F129" s="20">
        <f t="shared" si="7"/>
        <v>15.340422533450806</v>
      </c>
      <c r="G129" s="20">
        <f t="shared" si="8"/>
        <v>15.065217674189455</v>
      </c>
    </row>
    <row r="130" spans="1:7" x14ac:dyDescent="0.25">
      <c r="A130" s="20">
        <v>15750</v>
      </c>
      <c r="B130" s="20">
        <f t="shared" si="5"/>
        <v>15.75</v>
      </c>
      <c r="C130" s="20">
        <f>(($B$2+$C$2*LN(A130)+$D$2*(LN(A130))^3)^-1)-273.15</f>
        <v>15.037872709268413</v>
      </c>
      <c r="D130" s="20">
        <f>(($B$3+$C$3*LN(A130)+$D$3*(LN(A130))^3)^-1)-273.15</f>
        <v>14.968987342844571</v>
      </c>
      <c r="E130" s="20">
        <f t="shared" si="6"/>
        <v>15.272065730484258</v>
      </c>
      <c r="F130" s="20">
        <f t="shared" si="7"/>
        <v>15.272046477231925</v>
      </c>
      <c r="G130" s="20">
        <f t="shared" si="8"/>
        <v>14.996978980103904</v>
      </c>
    </row>
    <row r="131" spans="1:7" x14ac:dyDescent="0.25">
      <c r="A131" s="20">
        <v>15800</v>
      </c>
      <c r="B131" s="20">
        <f t="shared" si="5"/>
        <v>15.8</v>
      </c>
      <c r="C131" s="20">
        <f>(($B$2+$C$2*LN(A131)+$D$2*(LN(A131))^3)^-1)-273.15</f>
        <v>14.969814042173368</v>
      </c>
      <c r="D131" s="20">
        <f>(($B$3+$C$3*LN(A131)+$D$3*(LN(A131))^3)^-1)-273.15</f>
        <v>14.900998322328121</v>
      </c>
      <c r="E131" s="20">
        <f t="shared" si="6"/>
        <v>15.203934278748136</v>
      </c>
      <c r="F131" s="20">
        <f t="shared" si="7"/>
        <v>15.203915289228348</v>
      </c>
      <c r="G131" s="20">
        <f t="shared" si="8"/>
        <v>14.928984631925175</v>
      </c>
    </row>
    <row r="132" spans="1:7" x14ac:dyDescent="0.25">
      <c r="A132" s="20">
        <v>15850</v>
      </c>
      <c r="B132" s="20">
        <f t="shared" si="5"/>
        <v>15.85</v>
      </c>
      <c r="C132" s="20">
        <f>(($B$2+$C$2*LN(A132)+$D$2*(LN(A132))^3)^-1)-273.15</f>
        <v>14.901998119616337</v>
      </c>
      <c r="D132" s="20">
        <f>(($B$3+$C$3*LN(A132)+$D$3*(LN(A132))^3)^-1)-273.15</f>
        <v>14.83325179901567</v>
      </c>
      <c r="E132" s="20">
        <f t="shared" si="6"/>
        <v>15.136046043319595</v>
      </c>
      <c r="F132" s="20">
        <f t="shared" si="7"/>
        <v>15.136027315039144</v>
      </c>
      <c r="G132" s="20">
        <f t="shared" si="8"/>
        <v>14.861232978901455</v>
      </c>
    </row>
    <row r="133" spans="1:7" x14ac:dyDescent="0.25">
      <c r="A133" s="20">
        <v>15900</v>
      </c>
      <c r="B133" s="20">
        <f t="shared" si="5"/>
        <v>15.9</v>
      </c>
      <c r="C133" s="20">
        <f>(($B$2+$C$2*LN(A133)+$D$2*(LN(A133))^3)^-1)-273.15</f>
        <v>14.834423307533484</v>
      </c>
      <c r="D133" s="20">
        <f>(($B$3+$C$3*LN(A133)+$D$3*(LN(A133))^3)^-1)-273.15</f>
        <v>14.765746140507986</v>
      </c>
      <c r="E133" s="20">
        <f t="shared" si="6"/>
        <v>15.06839938615343</v>
      </c>
      <c r="F133" s="20">
        <f t="shared" si="7"/>
        <v>15.06838091664207</v>
      </c>
      <c r="G133" s="20">
        <f t="shared" si="8"/>
        <v>14.793722386623017</v>
      </c>
    </row>
    <row r="134" spans="1:7" x14ac:dyDescent="0.25">
      <c r="A134" s="20">
        <v>15950</v>
      </c>
      <c r="B134" s="20">
        <f t="shared" si="5"/>
        <v>15.95</v>
      </c>
      <c r="C134" s="20">
        <f>(($B$2+$C$2*LN(A134)+$D$2*(LN(A134))^3)^-1)-273.15</f>
        <v>14.767087987982165</v>
      </c>
      <c r="D134" s="20">
        <f>(($B$3+$C$3*LN(A134)+$D$3*(LN(A134))^3)^-1)-273.15</f>
        <v>14.698479730510087</v>
      </c>
      <c r="E134" s="20">
        <f t="shared" si="6"/>
        <v>15.000992685370647</v>
      </c>
      <c r="F134" s="20">
        <f t="shared" si="7"/>
        <v>15.00097447218036</v>
      </c>
      <c r="G134" s="20">
        <f t="shared" si="8"/>
        <v>14.726451236808771</v>
      </c>
    </row>
    <row r="135" spans="1:7" x14ac:dyDescent="0.25">
      <c r="A135" s="20">
        <v>16000</v>
      </c>
      <c r="B135" s="20">
        <f t="shared" si="5"/>
        <v>16</v>
      </c>
      <c r="C135" s="20">
        <f>(($B$2+$C$2*LN(A135)+$D$2*(LN(A135))^3)^-1)-273.15</f>
        <v>14.699990558931063</v>
      </c>
      <c r="D135" s="20">
        <f>(($B$3+$C$3*LN(A135)+$D$3*(LN(A135))^3)^-1)-273.15</f>
        <v>14.631450968622516</v>
      </c>
      <c r="E135" s="20">
        <f t="shared" si="6"/>
        <v>14.933824335047973</v>
      </c>
      <c r="F135" s="20">
        <f t="shared" si="7"/>
        <v>14.933806375752795</v>
      </c>
      <c r="G135" s="20">
        <f t="shared" si="8"/>
        <v>14.659417927097422</v>
      </c>
    </row>
    <row r="136" spans="1:7" x14ac:dyDescent="0.25">
      <c r="A136" s="20">
        <v>16050</v>
      </c>
      <c r="B136" s="20">
        <f t="shared" si="5"/>
        <v>16.05</v>
      </c>
      <c r="C136" s="20">
        <f>(($B$2+$C$2*LN(A136)+$D$2*(LN(A136))^3)^-1)-273.15</f>
        <v>14.633129434054979</v>
      </c>
      <c r="D136" s="20">
        <f>(($B$3+$C$3*LN(A136)+$D$3*(LN(A136))^3)^-1)-273.15</f>
        <v>14.564658270135624</v>
      </c>
      <c r="E136" s="20">
        <f t="shared" si="6"/>
        <v>14.866892745011626</v>
      </c>
      <c r="F136" s="20">
        <f t="shared" si="7"/>
        <v>14.866875037207706</v>
      </c>
      <c r="G136" s="20">
        <f t="shared" si="8"/>
        <v>14.592620870841358</v>
      </c>
    </row>
    <row r="137" spans="1:7" x14ac:dyDescent="0.25">
      <c r="A137" s="20">
        <v>16100</v>
      </c>
      <c r="B137" s="20">
        <f t="shared" si="5"/>
        <v>16.100000000000001</v>
      </c>
      <c r="C137" s="20">
        <f>(($B$2+$C$2*LN(A137)+$D$2*(LN(A137))^3)^-1)-273.15</f>
        <v>14.566503042532077</v>
      </c>
      <c r="D137" s="20">
        <f>(($B$3+$C$3*LN(A137)+$D$3*(LN(A137))^3)^-1)-273.15</f>
        <v>14.498100065827543</v>
      </c>
      <c r="E137" s="20">
        <f t="shared" si="6"/>
        <v>14.800196340634329</v>
      </c>
      <c r="F137" s="20">
        <f t="shared" si="7"/>
        <v>14.800178881939303</v>
      </c>
      <c r="G137" s="20">
        <f t="shared" si="8"/>
        <v>14.526058496904056</v>
      </c>
    </row>
    <row r="138" spans="1:7" x14ac:dyDescent="0.25">
      <c r="A138" s="20">
        <v>16150</v>
      </c>
      <c r="B138" s="20">
        <f t="shared" si="5"/>
        <v>16.149999999999999</v>
      </c>
      <c r="C138" s="20">
        <f>(($B$2+$C$2*LN(A138)+$D$2*(LN(A138))^3)^-1)-273.15</f>
        <v>14.500109828844472</v>
      </c>
      <c r="D138" s="20">
        <f>(($B$3+$C$3*LN(A138)+$D$3*(LN(A138))^3)^-1)-273.15</f>
        <v>14.431774801764561</v>
      </c>
      <c r="E138" s="20">
        <f t="shared" si="6"/>
        <v>14.733733562634939</v>
      </c>
      <c r="F138" s="20">
        <f t="shared" si="7"/>
        <v>14.733716350688098</v>
      </c>
      <c r="G138" s="20">
        <f t="shared" si="8"/>
        <v>14.459729249460452</v>
      </c>
    </row>
    <row r="139" spans="1:7" x14ac:dyDescent="0.25">
      <c r="A139" s="20">
        <v>16200</v>
      </c>
      <c r="B139" s="20">
        <f t="shared" si="5"/>
        <v>16.2</v>
      </c>
      <c r="C139" s="20">
        <f>(($B$2+$C$2*LN(A139)+$D$2*(LN(A139))^3)^-1)-273.15</f>
        <v>14.433948252582184</v>
      </c>
      <c r="D139" s="20">
        <f>(($B$3+$C$3*LN(A139)+$D$3*(LN(A139))^3)^-1)-273.15</f>
        <v>14.365680939105687</v>
      </c>
      <c r="E139" s="20">
        <f t="shared" si="6"/>
        <v>14.667502866882387</v>
      </c>
      <c r="F139" s="20">
        <f t="shared" si="7"/>
        <v>14.667485899343831</v>
      </c>
      <c r="G139" s="20">
        <f t="shared" si="8"/>
        <v>14.39363158780094</v>
      </c>
    </row>
    <row r="140" spans="1:7" x14ac:dyDescent="0.25">
      <c r="A140" s="20">
        <v>16250</v>
      </c>
      <c r="B140" s="20">
        <f t="shared" si="5"/>
        <v>16.25</v>
      </c>
      <c r="C140" s="20">
        <f>(($B$2+$C$2*LN(A140)+$D$2*(LN(A140))^3)^-1)-273.15</f>
        <v>14.368016788250429</v>
      </c>
      <c r="D140" s="20">
        <f>(($B$3+$C$3*LN(A140)+$D$3*(LN(A140))^3)^-1)-273.15</f>
        <v>14.299816953909726</v>
      </c>
      <c r="E140" s="20">
        <f t="shared" si="6"/>
        <v>14.60150272420168</v>
      </c>
      <c r="F140" s="20">
        <f t="shared" si="7"/>
        <v>14.601485998752594</v>
      </c>
      <c r="G140" s="20">
        <f t="shared" si="8"/>
        <v>14.327763986137995</v>
      </c>
    </row>
    <row r="141" spans="1:7" x14ac:dyDescent="0.25">
      <c r="A141" s="20">
        <v>16300</v>
      </c>
      <c r="B141" s="20">
        <f t="shared" si="5"/>
        <v>16.3</v>
      </c>
      <c r="C141" s="20">
        <f>(($B$2+$C$2*LN(A141)+$D$2*(LN(A141))^3)^-1)-273.15</f>
        <v>14.302313925079204</v>
      </c>
      <c r="D141" s="20">
        <f>(($B$3+$C$3*LN(A141)+$D$3*(LN(A141))^3)^-1)-273.15</f>
        <v>14.234181336945483</v>
      </c>
      <c r="E141" s="20">
        <f t="shared" si="6"/>
        <v>14.535731620183242</v>
      </c>
      <c r="F141" s="20">
        <f t="shared" si="7"/>
        <v>14.535715134525617</v>
      </c>
      <c r="G141" s="20">
        <f t="shared" si="8"/>
        <v>14.26212493341626</v>
      </c>
    </row>
    <row r="142" spans="1:7" x14ac:dyDescent="0.25">
      <c r="A142" s="20">
        <v>16350</v>
      </c>
      <c r="B142" s="20">
        <f t="shared" si="5"/>
        <v>16.350000000000001</v>
      </c>
      <c r="C142" s="20">
        <f>(($B$2+$C$2*LN(A142)+$D$2*(LN(A142))^3)^-1)-273.15</f>
        <v>14.236838166836719</v>
      </c>
      <c r="D142" s="20">
        <f>(($B$3+$C$3*LN(A142)+$D$3*(LN(A142))^3)^-1)-273.15</f>
        <v>14.168772593504798</v>
      </c>
      <c r="E142" s="20">
        <f t="shared" si="6"/>
        <v>14.470188054996015</v>
      </c>
      <c r="F142" s="20">
        <f t="shared" si="7"/>
        <v>14.470171806852022</v>
      </c>
      <c r="G142" s="20">
        <f t="shared" si="8"/>
        <v>14.196712933125468</v>
      </c>
    </row>
    <row r="143" spans="1:7" x14ac:dyDescent="0.25">
      <c r="A143" s="20">
        <v>16400</v>
      </c>
      <c r="B143" s="20">
        <f t="shared" si="5"/>
        <v>16.399999999999999</v>
      </c>
      <c r="C143" s="20">
        <f>(($B$2+$C$2*LN(A143)+$D$2*(LN(A143))^3)^-1)-273.15</f>
        <v>14.171588031645001</v>
      </c>
      <c r="D143" s="20">
        <f>(($B$3+$C$3*LN(A143)+$D$3*(LN(A143))^3)^-1)-273.15</f>
        <v>14.103589243219119</v>
      </c>
      <c r="E143" s="20">
        <f t="shared" si="6"/>
        <v>14.404870543202037</v>
      </c>
      <c r="F143" s="20">
        <f t="shared" si="7"/>
        <v>14.404854530314196</v>
      </c>
      <c r="G143" s="20">
        <f t="shared" si="8"/>
        <v>14.131526503116163</v>
      </c>
    </row>
    <row r="144" spans="1:7" x14ac:dyDescent="0.25">
      <c r="A144" s="20">
        <v>16450</v>
      </c>
      <c r="B144" s="20">
        <f t="shared" ref="B144:B207" si="9">A144/1000</f>
        <v>16.45</v>
      </c>
      <c r="C144" s="20">
        <f>(($B$2+$C$2*LN(A144)+$D$2*(LN(A144))^3)^-1)-273.15</f>
        <v>14.106562051799244</v>
      </c>
      <c r="D144" s="20">
        <f>(($B$3+$C$3*LN(A144)+$D$3*(LN(A144))^3)^-1)-273.15</f>
        <v>14.038629819878452</v>
      </c>
      <c r="E144" s="20">
        <f t="shared" si="6"/>
        <v>14.33977761357562</v>
      </c>
      <c r="F144" s="20">
        <f t="shared" si="7"/>
        <v>14.339761833706405</v>
      </c>
      <c r="G144" s="20">
        <f t="shared" si="8"/>
        <v>14.066564175418534</v>
      </c>
    </row>
    <row r="145" spans="1:7" x14ac:dyDescent="0.25">
      <c r="A145" s="20">
        <v>16500</v>
      </c>
      <c r="B145" s="20">
        <f t="shared" si="9"/>
        <v>16.5</v>
      </c>
      <c r="C145" s="20">
        <f>(($B$2+$C$2*LN(A145)+$D$2*(LN(A145))^3)^-1)-273.15</f>
        <v>14.041758773589038</v>
      </c>
      <c r="D145" s="20">
        <f>(($B$3+$C$3*LN(A145)+$D$3*(LN(A145))^3)^-1)-273.15</f>
        <v>13.973892871252701</v>
      </c>
      <c r="E145" s="20">
        <f t="shared" ref="E145:E208" si="10">(($B$4+$C$4*LN($A145)+$D$4*(LN($A145))^3)^-1)-273.15</f>
        <v>14.274907808923786</v>
      </c>
      <c r="F145" s="20">
        <f t="shared" ref="F145:F208" si="11">(($B$5+$C$5*LN($A145)+$D$5*(LN($A145))^3)^-1)-273.15</f>
        <v>14.274892259855392</v>
      </c>
      <c r="G145" s="20">
        <f t="shared" ref="G145:G208" si="12">(($B$6+$C$6*LN($A145)+$D$6*(LN($A145))^3)^-1)-273.15</f>
        <v>14.001824496063989</v>
      </c>
    </row>
    <row r="146" spans="1:7" x14ac:dyDescent="0.25">
      <c r="A146" s="20">
        <v>16550</v>
      </c>
      <c r="B146" s="20">
        <f t="shared" si="9"/>
        <v>16.55</v>
      </c>
      <c r="C146" s="20">
        <f>(($B$2+$C$2*LN(A146)+$D$2*(LN(A146))^3)^-1)-273.15</f>
        <v>13.977176757123175</v>
      </c>
      <c r="D146" s="20">
        <f>(($B$3+$C$3*LN(A146)+$D$3*(LN(A146))^3)^-1)-273.15</f>
        <v>13.909376958917335</v>
      </c>
      <c r="E146" s="20">
        <f t="shared" si="10"/>
        <v>14.210259685910785</v>
      </c>
      <c r="F146" s="20">
        <f t="shared" si="11"/>
        <v>14.210244365444794</v>
      </c>
      <c r="G146" s="20">
        <f t="shared" si="12"/>
        <v>13.93730602490939</v>
      </c>
    </row>
    <row r="147" spans="1:7" x14ac:dyDescent="0.25">
      <c r="A147" s="20">
        <v>16600</v>
      </c>
      <c r="B147" s="20">
        <f t="shared" si="9"/>
        <v>16.600000000000001</v>
      </c>
      <c r="C147" s="20">
        <f>(($B$2+$C$2*LN(A147)+$D$2*(LN(A147))^3)^-1)-273.15</f>
        <v>13.91281457615662</v>
      </c>
      <c r="D147" s="20">
        <f>(($B$3+$C$3*LN(A147)+$D$3*(LN(A147))^3)^-1)-273.15</f>
        <v>13.845080658079667</v>
      </c>
      <c r="E147" s="20">
        <f t="shared" si="10"/>
        <v>14.145831814884218</v>
      </c>
      <c r="F147" s="20">
        <f t="shared" si="11"/>
        <v>14.145816720841879</v>
      </c>
      <c r="G147" s="20">
        <f t="shared" si="12"/>
        <v>13.873007335464308</v>
      </c>
    </row>
    <row r="148" spans="1:7" x14ac:dyDescent="0.25">
      <c r="A148" s="20">
        <v>16650</v>
      </c>
      <c r="B148" s="20">
        <f t="shared" si="9"/>
        <v>16.649999999999999</v>
      </c>
      <c r="C148" s="20">
        <f>(($B$2+$C$2*LN(A148)+$D$2*(LN(A148))^3)^-1)-273.15</f>
        <v>13.848670817920606</v>
      </c>
      <c r="D148" s="20">
        <f>(($B$3+$C$3*LN(A148)+$D$3*(LN(A148))^3)^-1)-273.15</f>
        <v>13.781002557409863</v>
      </c>
      <c r="E148" s="20">
        <f t="shared" si="10"/>
        <v>14.081622779704958</v>
      </c>
      <c r="F148" s="20">
        <f t="shared" si="11"/>
        <v>14.08160790992622</v>
      </c>
      <c r="G148" s="20">
        <f t="shared" si="12"/>
        <v>13.80892701472078</v>
      </c>
    </row>
    <row r="149" spans="1:7" x14ac:dyDescent="0.25">
      <c r="A149" s="20">
        <v>16700</v>
      </c>
      <c r="B149" s="20">
        <f t="shared" si="9"/>
        <v>16.7</v>
      </c>
      <c r="C149" s="20">
        <f>(($B$2+$C$2*LN(A149)+$D$2*(LN(A149))^3)^-1)-273.15</f>
        <v>13.784744082954944</v>
      </c>
      <c r="D149" s="20">
        <f>(($B$3+$C$3*LN(A149)+$D$3*(LN(A149))^3)^-1)-273.15</f>
        <v>13.717141258872914</v>
      </c>
      <c r="E149" s="20">
        <f t="shared" si="10"/>
        <v>14.017631177578778</v>
      </c>
      <c r="F149" s="20">
        <f t="shared" si="11"/>
        <v>14.017616529922748</v>
      </c>
      <c r="G149" s="20">
        <f t="shared" si="12"/>
        <v>13.745063662985501</v>
      </c>
    </row>
    <row r="150" spans="1:7" x14ac:dyDescent="0.25">
      <c r="A150" s="20">
        <v>16750</v>
      </c>
      <c r="B150" s="20">
        <f t="shared" si="9"/>
        <v>16.75</v>
      </c>
      <c r="C150" s="20">
        <f>(($B$2+$C$2*LN(A150)+$D$2*(LN(A150))^3)^-1)-273.15</f>
        <v>13.721032984943179</v>
      </c>
      <c r="D150" s="20">
        <f>(($B$3+$C$3*LN(A150)+$D$3*(LN(A150))^3)^-1)-273.15</f>
        <v>13.653495377564241</v>
      </c>
      <c r="E150" s="20">
        <f t="shared" si="10"/>
        <v>13.953855618890998</v>
      </c>
      <c r="F150" s="20">
        <f t="shared" si="11"/>
        <v>13.953841191235369</v>
      </c>
      <c r="G150" s="20">
        <f t="shared" si="12"/>
        <v>13.681415893714814</v>
      </c>
    </row>
    <row r="151" spans="1:7" x14ac:dyDescent="0.25">
      <c r="A151" s="20">
        <v>16800</v>
      </c>
      <c r="B151" s="20">
        <f t="shared" si="9"/>
        <v>16.8</v>
      </c>
      <c r="C151" s="20">
        <f>(($B$2+$C$2*LN(A151)+$D$2*(LN(A151))^3)^-1)-273.15</f>
        <v>13.657536150550186</v>
      </c>
      <c r="D151" s="20">
        <f>(($B$3+$C$3*LN(A151)+$D$3*(LN(A151))^3)^-1)-273.15</f>
        <v>13.590063541547295</v>
      </c>
      <c r="E151" s="20">
        <f t="shared" si="10"/>
        <v>13.890294727043795</v>
      </c>
      <c r="F151" s="20">
        <f t="shared" si="11"/>
        <v>13.890280517284623</v>
      </c>
      <c r="G151" s="20">
        <f t="shared" si="12"/>
        <v>13.617982333352586</v>
      </c>
    </row>
    <row r="152" spans="1:7" x14ac:dyDescent="0.25">
      <c r="A152" s="20">
        <v>16850</v>
      </c>
      <c r="B152" s="20">
        <f t="shared" si="9"/>
        <v>16.850000000000001</v>
      </c>
      <c r="C152" s="20">
        <f>(($B$2+$C$2*LN(A152)+$D$2*(LN(A152))^3)^-1)-273.15</f>
        <v>13.594252219262387</v>
      </c>
      <c r="D152" s="20">
        <f>(($B$3+$C$3*LN(A152)+$D$3*(LN(A152))^3)^-1)-273.15</f>
        <v>13.526844391694056</v>
      </c>
      <c r="E152" s="20">
        <f t="shared" si="10"/>
        <v>13.826947138295623</v>
      </c>
      <c r="F152" s="20">
        <f t="shared" si="11"/>
        <v>13.826933144347322</v>
      </c>
      <c r="G152" s="20">
        <f t="shared" si="12"/>
        <v>13.554761621169632</v>
      </c>
    </row>
    <row r="153" spans="1:7" x14ac:dyDescent="0.25">
      <c r="A153" s="20">
        <v>16900</v>
      </c>
      <c r="B153" s="20">
        <f t="shared" si="9"/>
        <v>16.899999999999999</v>
      </c>
      <c r="C153" s="20">
        <f>(($B$2+$C$2*LN(A153)+$D$2*(LN(A153))^3)^-1)-273.15</f>
        <v>13.531179843230007</v>
      </c>
      <c r="D153" s="20">
        <f>(($B$3+$C$3*LN(A153)+$D$3*(LN(A153))^3)^-1)-273.15</f>
        <v>13.46383658152746</v>
      </c>
      <c r="E153" s="20">
        <f t="shared" si="10"/>
        <v>13.763811501603357</v>
      </c>
      <c r="F153" s="20">
        <f t="shared" si="11"/>
        <v>13.763797721398191</v>
      </c>
      <c r="G153" s="20">
        <f t="shared" si="12"/>
        <v>13.491752409106539</v>
      </c>
    </row>
    <row r="154" spans="1:7" x14ac:dyDescent="0.25">
      <c r="A154" s="20">
        <v>16950</v>
      </c>
      <c r="B154" s="20">
        <f t="shared" si="9"/>
        <v>16.95</v>
      </c>
      <c r="C154" s="20">
        <f>(($B$2+$C$2*LN(A154)+$D$2*(LN(A154))^3)^-1)-273.15</f>
        <v>13.46831768711229</v>
      </c>
      <c r="D154" s="20">
        <f>(($B$3+$C$3*LN(A154)+$D$3*(LN(A154))^3)^-1)-273.15</f>
        <v>13.401038777066617</v>
      </c>
      <c r="E154" s="20">
        <f t="shared" si="10"/>
        <v>13.7008864784666</v>
      </c>
      <c r="F154" s="20">
        <f t="shared" si="11"/>
        <v>13.700872909955024</v>
      </c>
      <c r="G154" s="20">
        <f t="shared" si="12"/>
        <v>13.428953361618483</v>
      </c>
    </row>
    <row r="155" spans="1:7" x14ac:dyDescent="0.25">
      <c r="A155" s="20">
        <v>17000</v>
      </c>
      <c r="B155" s="20">
        <f t="shared" si="9"/>
        <v>17</v>
      </c>
      <c r="C155" s="20">
        <f>(($B$2+$C$2*LN(A155)+$D$2*(LN(A155))^3)^-1)-273.15</f>
        <v>13.405664427924705</v>
      </c>
      <c r="D155" s="20">
        <f>(($B$3+$C$3*LN(A155)+$D$3*(LN(A155))^3)^-1)-273.15</f>
        <v>13.3384496566743</v>
      </c>
      <c r="E155" s="20">
        <f t="shared" si="10"/>
        <v>13.638170742774832</v>
      </c>
      <c r="F155" s="20">
        <f t="shared" si="11"/>
        <v>13.638157383924636</v>
      </c>
      <c r="G155" s="20">
        <f t="shared" si="12"/>
        <v>13.366363155522095</v>
      </c>
    </row>
    <row r="156" spans="1:7" x14ac:dyDescent="0.25">
      <c r="A156" s="20">
        <v>17050</v>
      </c>
      <c r="B156" s="20">
        <f t="shared" si="9"/>
        <v>17.05</v>
      </c>
      <c r="C156" s="20">
        <f>(($B$2+$C$2*LN(A156)+$D$2*(LN(A156))^3)^-1)-273.15</f>
        <v>13.343218754888312</v>
      </c>
      <c r="D156" s="20">
        <f>(($B$3+$C$3*LN(A156)+$D$3*(LN(A156))^3)^-1)-273.15</f>
        <v>13.276067910906534</v>
      </c>
      <c r="E156" s="20">
        <f t="shared" si="10"/>
        <v>13.575662980656261</v>
      </c>
      <c r="F156" s="20">
        <f t="shared" si="11"/>
        <v>13.5756498294528</v>
      </c>
      <c r="G156" s="20">
        <f t="shared" si="12"/>
        <v>13.303980479845222</v>
      </c>
    </row>
    <row r="157" spans="1:7" x14ac:dyDescent="0.25">
      <c r="A157" s="20">
        <v>17100</v>
      </c>
      <c r="B157" s="20">
        <f t="shared" si="9"/>
        <v>17.100000000000001</v>
      </c>
      <c r="C157" s="20">
        <f>(($B$2+$C$2*LN(A157)+$D$2*(LN(A157))^3)^-1)-273.15</f>
        <v>13.280979369281965</v>
      </c>
      <c r="D157" s="20">
        <f>(($B$3+$C$3*LN(A157)+$D$3*(LN(A157))^3)^-1)-273.15</f>
        <v>13.213892242364636</v>
      </c>
      <c r="E157" s="20">
        <f t="shared" si="10"/>
        <v>13.513361890329236</v>
      </c>
      <c r="F157" s="20">
        <f t="shared" si="11"/>
        <v>13.513348944775259</v>
      </c>
      <c r="G157" s="20">
        <f t="shared" si="12"/>
        <v>13.241804035678683</v>
      </c>
    </row>
    <row r="158" spans="1:7" x14ac:dyDescent="0.25">
      <c r="A158" s="20">
        <v>17150</v>
      </c>
      <c r="B158" s="20">
        <f t="shared" si="9"/>
        <v>17.149999999999999</v>
      </c>
      <c r="C158" s="20">
        <f>(($B$2+$C$2*LN(A158)+$D$2*(LN(A158))^3)^-1)-273.15</f>
        <v>13.218944984296172</v>
      </c>
      <c r="D158" s="20">
        <f>(($B$3+$C$3*LN(A158)+$D$3*(LN(A158))^3)^-1)-273.15</f>
        <v>13.15192136554964</v>
      </c>
      <c r="E158" s="20">
        <f t="shared" si="10"/>
        <v>13.451266181956271</v>
      </c>
      <c r="F158" s="20">
        <f t="shared" si="11"/>
        <v>13.451253440071469</v>
      </c>
      <c r="G158" s="20">
        <f t="shared" si="12"/>
        <v>13.179832536030119</v>
      </c>
    </row>
    <row r="159" spans="1:7" x14ac:dyDescent="0.25">
      <c r="A159" s="20">
        <v>17200</v>
      </c>
      <c r="B159" s="20">
        <f t="shared" si="9"/>
        <v>17.2</v>
      </c>
      <c r="C159" s="20">
        <f>(($B$2+$C$2*LN(A159)+$D$2*(LN(A159))^3)^-1)-273.15</f>
        <v>13.157114324889335</v>
      </c>
      <c r="D159" s="20">
        <f>(($B$3+$C$3*LN(A159)+$D$3*(LN(A159))^3)^-1)-273.15</f>
        <v>13.090154006718421</v>
      </c>
      <c r="E159" s="20">
        <f t="shared" si="10"/>
        <v>13.389374577499439</v>
      </c>
      <c r="F159" s="20">
        <f t="shared" si="11"/>
        <v>13.389362037320382</v>
      </c>
      <c r="G159" s="20">
        <f t="shared" si="12"/>
        <v>13.11806470568024</v>
      </c>
    </row>
    <row r="160" spans="1:7" x14ac:dyDescent="0.25">
      <c r="A160" s="20">
        <v>17250</v>
      </c>
      <c r="B160" s="20">
        <f t="shared" si="9"/>
        <v>17.25</v>
      </c>
      <c r="C160" s="20">
        <f>(($B$2+$C$2*LN(A160)+$D$2*(LN(A160))^3)^-1)-273.15</f>
        <v>13.095486127646382</v>
      </c>
      <c r="D160" s="20">
        <f>(($B$3+$C$3*LN(A160)+$D$3*(LN(A160))^3)^-1)-273.15</f>
        <v>13.028588903742445</v>
      </c>
      <c r="E160" s="20">
        <f t="shared" si="10"/>
        <v>13.32768581057843</v>
      </c>
      <c r="F160" s="20">
        <f t="shared" si="11"/>
        <v>13.327673470158516</v>
      </c>
      <c r="G160" s="20">
        <f t="shared" si="12"/>
        <v>13.056499281041113</v>
      </c>
    </row>
    <row r="161" spans="1:7" x14ac:dyDescent="0.25">
      <c r="A161" s="20">
        <v>17300</v>
      </c>
      <c r="B161" s="20">
        <f t="shared" si="9"/>
        <v>17.3</v>
      </c>
      <c r="C161" s="20">
        <f>(($B$2+$C$2*LN(A161)+$D$2*(LN(A161))^3)^-1)-273.15</f>
        <v>13.034059140639101</v>
      </c>
      <c r="D161" s="20">
        <f>(($B$3+$C$3*LN(A161)+$D$3*(LN(A161))^3)^-1)-273.15</f>
        <v>12.967224805968499</v>
      </c>
      <c r="E161" s="20">
        <f t="shared" si="10"/>
        <v>13.266198626331061</v>
      </c>
      <c r="F161" s="20">
        <f t="shared" si="11"/>
        <v>13.266186483740114</v>
      </c>
      <c r="G161" s="20">
        <f t="shared" si="12"/>
        <v>12.995135010016725</v>
      </c>
    </row>
    <row r="162" spans="1:7" x14ac:dyDescent="0.25">
      <c r="A162" s="20">
        <v>17350</v>
      </c>
      <c r="B162" s="20">
        <f t="shared" si="9"/>
        <v>17.350000000000001</v>
      </c>
      <c r="C162" s="20">
        <f>(($B$2+$C$2*LN(A162)+$D$2*(LN(A162))^3)^-1)-273.15</f>
        <v>12.972832123288697</v>
      </c>
      <c r="D162" s="20">
        <f>(($B$3+$C$3*LN(A162)+$D$3*(LN(A162))^3)^-1)-273.15</f>
        <v>12.90606047408113</v>
      </c>
      <c r="E162" s="20">
        <f t="shared" si="10"/>
        <v>13.204911781274973</v>
      </c>
      <c r="F162" s="20">
        <f t="shared" si="11"/>
        <v>13.204899834599075</v>
      </c>
      <c r="G162" s="20">
        <f t="shared" si="12"/>
        <v>12.933970651865138</v>
      </c>
    </row>
    <row r="163" spans="1:7" x14ac:dyDescent="0.25">
      <c r="A163" s="20">
        <v>17400</v>
      </c>
      <c r="B163" s="20">
        <f t="shared" si="9"/>
        <v>17.399999999999999</v>
      </c>
      <c r="C163" s="20">
        <f>(($B$2+$C$2*LN(A163)+$D$2*(LN(A163))^3)^-1)-273.15</f>
        <v>12.911803846230725</v>
      </c>
      <c r="D163" s="20">
        <f>(($B$3+$C$3*LN(A163)+$D$3*(LN(A163))^3)^-1)-273.15</f>
        <v>12.845094679967758</v>
      </c>
      <c r="E163" s="20">
        <f t="shared" si="10"/>
        <v>13.143824043172003</v>
      </c>
      <c r="F163" s="20">
        <f t="shared" si="11"/>
        <v>13.143812290513722</v>
      </c>
      <c r="G163" s="20">
        <f t="shared" si="12"/>
        <v>12.873004977063658</v>
      </c>
    </row>
    <row r="164" spans="1:7" x14ac:dyDescent="0.25">
      <c r="A164" s="20">
        <v>17450</v>
      </c>
      <c r="B164" s="20">
        <f t="shared" si="9"/>
        <v>17.45</v>
      </c>
      <c r="C164" s="20">
        <f>(($B$2+$C$2*LN(A164)+$D$2*(LN(A164))^3)^-1)-273.15</f>
        <v>12.850973091181288</v>
      </c>
      <c r="D164" s="20">
        <f>(($B$3+$C$3*LN(A164)+$D$3*(LN(A164))^3)^-1)-273.15</f>
        <v>12.784326206585263</v>
      </c>
      <c r="E164" s="20">
        <f t="shared" si="10"/>
        <v>13.082934190894775</v>
      </c>
      <c r="F164" s="20">
        <f t="shared" si="11"/>
        <v>13.082922630372309</v>
      </c>
      <c r="G164" s="20">
        <f t="shared" si="12"/>
        <v>12.812236767174625</v>
      </c>
    </row>
    <row r="165" spans="1:7" x14ac:dyDescent="0.25">
      <c r="A165" s="20">
        <v>17500</v>
      </c>
      <c r="B165" s="20">
        <f t="shared" si="9"/>
        <v>17.5</v>
      </c>
      <c r="C165" s="20">
        <f>(($B$2+$C$2*LN(A165)+$D$2*(LN(A165))^3)^-1)-273.15</f>
        <v>12.790338650806063</v>
      </c>
      <c r="D165" s="20">
        <f>(($B$3+$C$3*LN(A165)+$D$3*(LN(A165))^3)^-1)-273.15</f>
        <v>12.723753847828618</v>
      </c>
      <c r="E165" s="20">
        <f t="shared" si="10"/>
        <v>13.022241014294309</v>
      </c>
      <c r="F165" s="20">
        <f t="shared" si="11"/>
        <v>13.022229644042</v>
      </c>
      <c r="G165" s="20">
        <f t="shared" si="12"/>
        <v>12.751664814714616</v>
      </c>
    </row>
    <row r="166" spans="1:7" x14ac:dyDescent="0.25">
      <c r="A166" s="20">
        <v>17550</v>
      </c>
      <c r="B166" s="20">
        <f t="shared" si="9"/>
        <v>17.55</v>
      </c>
      <c r="C166" s="20">
        <f>(($B$2+$C$2*LN(A166)+$D$2*(LN(A166))^3)^-1)-273.15</f>
        <v>12.729899328590534</v>
      </c>
      <c r="D166" s="20">
        <f>(($B$3+$C$3*LN(A166)+$D$3*(LN(A166))^3)^-1)-273.15</f>
        <v>12.663376408401973</v>
      </c>
      <c r="E166" s="20">
        <f t="shared" si="10"/>
        <v>12.961743314070759</v>
      </c>
      <c r="F166" s="20">
        <f t="shared" si="11"/>
        <v>12.961732132238467</v>
      </c>
      <c r="G166" s="20">
        <f t="shared" si="12"/>
        <v>12.69128792302439</v>
      </c>
    </row>
    <row r="167" spans="1:7" x14ac:dyDescent="0.25">
      <c r="A167" s="20">
        <v>17600</v>
      </c>
      <c r="B167" s="20">
        <f t="shared" si="9"/>
        <v>17.600000000000001</v>
      </c>
      <c r="C167" s="20">
        <f>(($B$2+$C$2*LN(A167)+$D$2*(LN(A167))^3)^-1)-273.15</f>
        <v>12.669653938712543</v>
      </c>
      <c r="D167" s="20">
        <f>(($B$3+$C$3*LN(A167)+$D$3*(LN(A167))^3)^-1)-273.15</f>
        <v>12.603192703690468</v>
      </c>
      <c r="E167" s="20">
        <f t="shared" si="10"/>
        <v>12.901439901645006</v>
      </c>
      <c r="F167" s="20">
        <f t="shared" si="11"/>
        <v>12.901428906398053</v>
      </c>
      <c r="G167" s="20">
        <f t="shared" si="12"/>
        <v>12.631104906141559</v>
      </c>
    </row>
    <row r="168" spans="1:7" x14ac:dyDescent="0.25">
      <c r="A168" s="20">
        <v>17650</v>
      </c>
      <c r="B168" s="20">
        <f t="shared" si="9"/>
        <v>17.649999999999999</v>
      </c>
      <c r="C168" s="20">
        <f>(($B$2+$C$2*LN(A168)+$D$2*(LN(A168))^3)^-1)-273.15</f>
        <v>12.609601305916442</v>
      </c>
      <c r="D168" s="20">
        <f>(($B$3+$C$3*LN(A168)+$D$3*(LN(A168))^3)^-1)-273.15</f>
        <v>12.543201559635463</v>
      </c>
      <c r="E168" s="20">
        <f t="shared" si="10"/>
        <v>12.84132959903269</v>
      </c>
      <c r="F168" s="20">
        <f t="shared" si="11"/>
        <v>12.841318788551803</v>
      </c>
      <c r="G168" s="20">
        <f t="shared" si="12"/>
        <v>12.571114588674448</v>
      </c>
    </row>
    <row r="169" spans="1:7" x14ac:dyDescent="0.25">
      <c r="A169" s="20">
        <v>17700</v>
      </c>
      <c r="B169" s="20">
        <f t="shared" si="9"/>
        <v>17.7</v>
      </c>
      <c r="C169" s="20">
        <f>(($B$2+$C$2*LN(A169)+$D$2*(LN(A169))^3)^-1)-273.15</f>
        <v>12.549740265389516</v>
      </c>
      <c r="D169" s="20">
        <f>(($B$3+$C$3*LN(A169)+$D$3*(LN(A169))^3)^-1)-273.15</f>
        <v>12.483401812610396</v>
      </c>
      <c r="E169" s="20">
        <f t="shared" si="10"/>
        <v>12.781411238720295</v>
      </c>
      <c r="F169" s="20">
        <f t="shared" si="11"/>
        <v>12.781400611201263</v>
      </c>
      <c r="G169" s="20">
        <f t="shared" si="12"/>
        <v>12.511315805678578</v>
      </c>
    </row>
    <row r="170" spans="1:7" x14ac:dyDescent="0.25">
      <c r="A170" s="20">
        <v>17750</v>
      </c>
      <c r="B170" s="20">
        <f t="shared" si="9"/>
        <v>17.75</v>
      </c>
      <c r="C170" s="20">
        <f>(($B$2+$C$2*LN(A170)+$D$2*(LN(A170))^3)^-1)-273.15</f>
        <v>12.490069662639371</v>
      </c>
      <c r="D170" s="20">
        <f>(($B$3+$C$3*LN(A170)+$D$3*(LN(A170))^3)^-1)-273.15</f>
        <v>12.423792309298392</v>
      </c>
      <c r="E170" s="20">
        <f t="shared" si="10"/>
        <v>12.721683663542137</v>
      </c>
      <c r="F170" s="20">
        <f t="shared" si="11"/>
        <v>12.721673217195757</v>
      </c>
      <c r="G170" s="20">
        <f t="shared" si="12"/>
        <v>12.451707402534055</v>
      </c>
    </row>
    <row r="171" spans="1:7" x14ac:dyDescent="0.25">
      <c r="A171" s="20">
        <v>17800</v>
      </c>
      <c r="B171" s="20">
        <f t="shared" si="9"/>
        <v>17.8</v>
      </c>
      <c r="C171" s="20">
        <f>(($B$2+$C$2*LN(A171)+$D$2*(LN(A171))^3)^-1)-273.15</f>
        <v>12.430588353374389</v>
      </c>
      <c r="D171" s="20">
        <f>(($B$3+$C$3*LN(A171)+$D$3*(LN(A171))^3)^-1)-273.15</f>
        <v>12.364371906573183</v>
      </c>
      <c r="E171" s="20">
        <f t="shared" si="10"/>
        <v>12.662145726560084</v>
      </c>
      <c r="F171" s="20">
        <f t="shared" si="11"/>
        <v>12.662135459612273</v>
      </c>
      <c r="G171" s="20">
        <f t="shared" si="12"/>
        <v>12.392288234825571</v>
      </c>
    </row>
    <row r="172" spans="1:7" x14ac:dyDescent="0.25">
      <c r="A172" s="20">
        <v>17850</v>
      </c>
      <c r="B172" s="20">
        <f t="shared" si="9"/>
        <v>17.850000000000001</v>
      </c>
      <c r="C172" s="20">
        <f>(($B$2+$C$2*LN(A172)+$D$2*(LN(A172))^3)^-1)-273.15</f>
        <v>12.371295203384193</v>
      </c>
      <c r="D172" s="20">
        <f>(($B$3+$C$3*LN(A172)+$D$3*(LN(A172))^3)^-1)-273.15</f>
        <v>12.305139471379391</v>
      </c>
      <c r="E172" s="20">
        <f t="shared" si="10"/>
        <v>12.602796290944752</v>
      </c>
      <c r="F172" s="20">
        <f t="shared" si="11"/>
        <v>12.602786201635752</v>
      </c>
      <c r="G172" s="20">
        <f t="shared" si="12"/>
        <v>12.333057168223434</v>
      </c>
    </row>
    <row r="173" spans="1:7" x14ac:dyDescent="0.25">
      <c r="A173" s="20">
        <v>17900</v>
      </c>
      <c r="B173" s="20">
        <f t="shared" si="9"/>
        <v>17.899999999999999</v>
      </c>
      <c r="C173" s="20">
        <f>(($B$2+$C$2*LN(A173)+$D$2*(LN(A173))^3)^-1)-273.15</f>
        <v>12.312189088423622</v>
      </c>
      <c r="D173" s="20">
        <f>(($B$3+$C$3*LN(A173)+$D$3*(LN(A173))^3)^-1)-273.15</f>
        <v>12.24609388061657</v>
      </c>
      <c r="E173" s="20">
        <f t="shared" si="10"/>
        <v>12.543634229857616</v>
      </c>
      <c r="F173" s="20">
        <f t="shared" si="11"/>
        <v>12.543624316442447</v>
      </c>
      <c r="G173" s="20">
        <f t="shared" si="12"/>
        <v>12.27401307836675</v>
      </c>
    </row>
    <row r="174" spans="1:7" x14ac:dyDescent="0.25">
      <c r="A174" s="20">
        <v>17950</v>
      </c>
      <c r="B174" s="20">
        <f t="shared" si="9"/>
        <v>17.95</v>
      </c>
      <c r="C174" s="20">
        <f>(($B$2+$C$2*LN(A174)+$D$2*(LN(A174))^3)^-1)-273.15</f>
        <v>12.253268894097062</v>
      </c>
      <c r="D174" s="20">
        <f>(($B$3+$C$3*LN(A174)+$D$3*(LN(A174))^3)^-1)-273.15</f>
        <v>12.18723402102404</v>
      </c>
      <c r="E174" s="20">
        <f t="shared" si="10"/>
        <v>12.484658426336466</v>
      </c>
      <c r="F174" s="20">
        <f t="shared" si="11"/>
        <v>12.484648687084302</v>
      </c>
      <c r="G174" s="20">
        <f t="shared" si="12"/>
        <v>12.215154850748263</v>
      </c>
    </row>
    <row r="175" spans="1:7" x14ac:dyDescent="0.25">
      <c r="A175" s="20">
        <v>18000</v>
      </c>
      <c r="B175" s="20">
        <f t="shared" si="9"/>
        <v>18</v>
      </c>
      <c r="C175" s="20">
        <f>(($B$2+$C$2*LN(A175)+$D$2*(LN(A175))^3)^-1)-273.15</f>
        <v>12.194533515744979</v>
      </c>
      <c r="D175" s="20">
        <f>(($B$3+$C$3*LN(A175)+$D$3*(LN(A175))^3)^-1)-273.15</f>
        <v>12.128558789067085</v>
      </c>
      <c r="E175" s="20">
        <f t="shared" si="10"/>
        <v>12.425867773180414</v>
      </c>
      <c r="F175" s="20">
        <f t="shared" si="11"/>
        <v>12.425858206374926</v>
      </c>
      <c r="G175" s="20">
        <f t="shared" si="12"/>
        <v>12.156481380600439</v>
      </c>
    </row>
    <row r="176" spans="1:7" x14ac:dyDescent="0.25">
      <c r="A176" s="20">
        <v>18050</v>
      </c>
      <c r="B176" s="20">
        <f t="shared" si="9"/>
        <v>18.05</v>
      </c>
      <c r="C176" s="20">
        <f>(($B$2+$C$2*LN(A176)+$D$2*(LN(A176))^3)^-1)-273.15</f>
        <v>12.135981858332173</v>
      </c>
      <c r="D176" s="20">
        <f>(($B$3+$C$3*LN(A176)+$D$3*(LN(A176))^3)^-1)-273.15</f>
        <v>12.070067090825603</v>
      </c>
      <c r="E176" s="20">
        <f t="shared" si="10"/>
        <v>12.36726117283871</v>
      </c>
      <c r="F176" s="20">
        <f t="shared" si="11"/>
        <v>12.36725177677755</v>
      </c>
      <c r="G176" s="20">
        <f t="shared" si="12"/>
        <v>12.09799157278394</v>
      </c>
    </row>
    <row r="177" spans="1:7" x14ac:dyDescent="0.25">
      <c r="A177" s="20">
        <v>18100</v>
      </c>
      <c r="B177" s="20">
        <f t="shared" si="9"/>
        <v>18.100000000000001</v>
      </c>
      <c r="C177" s="20">
        <f>(($B$2+$C$2*LN(A177)+$D$2*(LN(A177))^3)^-1)-273.15</f>
        <v>12.077612836337153</v>
      </c>
      <c r="D177" s="20">
        <f>(($B$3+$C$3*LN(A177)+$D$3*(LN(A177))^3)^-1)-273.15</f>
        <v>12.01175784188348</v>
      </c>
      <c r="E177" s="20">
        <f t="shared" si="10"/>
        <v>12.308837537299382</v>
      </c>
      <c r="F177" s="20">
        <f t="shared" si="11"/>
        <v>12.308828310294075</v>
      </c>
      <c r="G177" s="20">
        <f t="shared" si="12"/>
        <v>12.039684341676718</v>
      </c>
    </row>
    <row r="178" spans="1:7" x14ac:dyDescent="0.25">
      <c r="A178" s="20">
        <v>18150</v>
      </c>
      <c r="B178" s="20">
        <f t="shared" si="9"/>
        <v>18.149999999999999</v>
      </c>
      <c r="C178" s="20">
        <f>(($B$2+$C$2*LN(A178)+$D$2*(LN(A178))^3)^-1)-273.15</f>
        <v>12.019425373643628</v>
      </c>
      <c r="D178" s="20">
        <f>(($B$3+$C$3*LN(A178)+$D$3*(LN(A178))^3)^-1)-273.15</f>
        <v>11.953629967220195</v>
      </c>
      <c r="E178" s="20">
        <f t="shared" si="10"/>
        <v>12.250595787980387</v>
      </c>
      <c r="F178" s="20">
        <f t="shared" si="11"/>
        <v>12.250586728356325</v>
      </c>
      <c r="G178" s="20">
        <f t="shared" si="12"/>
        <v>11.981558611065509</v>
      </c>
    </row>
    <row r="179" spans="1:7" x14ac:dyDescent="0.25">
      <c r="A179" s="20">
        <v>18200</v>
      </c>
      <c r="B179" s="20">
        <f t="shared" si="9"/>
        <v>18.2</v>
      </c>
      <c r="C179" s="20">
        <f>(($B$2+$C$2*LN(A179)+$D$2*(LN(A179))^3)^-1)-273.15</f>
        <v>11.961418403433242</v>
      </c>
      <c r="D179" s="20">
        <f>(($B$3+$C$3*LN(A179)+$D$3*(LN(A179))^3)^-1)-273.15</f>
        <v>11.895682401103613</v>
      </c>
      <c r="E179" s="20">
        <f t="shared" si="10"/>
        <v>12.192534855622171</v>
      </c>
      <c r="F179" s="20">
        <f t="shared" si="11"/>
        <v>12.192525961718275</v>
      </c>
      <c r="G179" s="20">
        <f t="shared" si="12"/>
        <v>11.923613314038391</v>
      </c>
    </row>
    <row r="180" spans="1:7" x14ac:dyDescent="0.25">
      <c r="A180" s="20">
        <v>18250</v>
      </c>
      <c r="B180" s="20">
        <f t="shared" si="9"/>
        <v>18.25</v>
      </c>
      <c r="C180" s="20">
        <f>(($B$2+$C$2*LN(A180)+$D$2*(LN(A180))^3)^-1)-273.15</f>
        <v>11.903590868079618</v>
      </c>
      <c r="D180" s="20">
        <f>(($B$3+$C$3*LN(A180)+$D$3*(LN(A180))^3)^-1)-273.15</f>
        <v>11.837914086984654</v>
      </c>
      <c r="E180" s="20">
        <f t="shared" si="10"/>
        <v>12.134653680181259</v>
      </c>
      <c r="F180" s="20">
        <f t="shared" si="11"/>
        <v>12.134644950350207</v>
      </c>
      <c r="G180" s="20">
        <f t="shared" si="12"/>
        <v>11.865847392879175</v>
      </c>
    </row>
    <row r="181" spans="1:7" x14ac:dyDescent="0.25">
      <c r="A181" s="20">
        <v>18300</v>
      </c>
      <c r="B181" s="20">
        <f t="shared" si="9"/>
        <v>18.3</v>
      </c>
      <c r="C181" s="20">
        <f>(($B$2+$C$2*LN(A181)+$D$2*(LN(A181))^3)^-1)-273.15</f>
        <v>11.845941719044447</v>
      </c>
      <c r="D181" s="20">
        <f>(($B$3+$C$3*LN(A181)+$D$3*(LN(A181))^3)^-1)-273.15</f>
        <v>11.78032397739247</v>
      </c>
      <c r="E181" s="20">
        <f t="shared" si="10"/>
        <v>12.076951210726349</v>
      </c>
      <c r="F181" s="20">
        <f t="shared" si="11"/>
        <v>12.076942643333894</v>
      </c>
      <c r="G181" s="20">
        <f t="shared" si="12"/>
        <v>11.808259798962865</v>
      </c>
    </row>
    <row r="182" spans="1:7" x14ac:dyDescent="0.25">
      <c r="A182" s="20">
        <v>18350</v>
      </c>
      <c r="B182" s="20">
        <f t="shared" si="9"/>
        <v>18.350000000000001</v>
      </c>
      <c r="C182" s="20">
        <f>(($B$2+$C$2*LN(A182)+$D$2*(LN(A182))^3)^-1)-273.15</f>
        <v>11.788469916774716</v>
      </c>
      <c r="D182" s="20">
        <f>(($B$3+$C$3*LN(A182)+$D$3*(LN(A182))^3)^-1)-273.15</f>
        <v>11.722911033832531</v>
      </c>
      <c r="E182" s="20">
        <f t="shared" si="10"/>
        <v>12.019426405334741</v>
      </c>
      <c r="F182" s="20">
        <f t="shared" si="11"/>
        <v>12.019417998760105</v>
      </c>
      <c r="G182" s="20">
        <f t="shared" si="12"/>
        <v>11.750849492653174</v>
      </c>
    </row>
    <row r="183" spans="1:7" x14ac:dyDescent="0.25">
      <c r="A183" s="20">
        <v>18400</v>
      </c>
      <c r="B183" s="20">
        <f t="shared" si="9"/>
        <v>18.399999999999999</v>
      </c>
      <c r="C183" s="20">
        <f>(($B$2+$C$2*LN(A183)+$D$2*(LN(A183))^3)^-1)-273.15</f>
        <v>11.731174430600959</v>
      </c>
      <c r="D183" s="20">
        <f>(($B$3+$C$3*LN(A183)+$D$3*(LN(A183))^3)^-1)-273.15</f>
        <v>11.665674226685042</v>
      </c>
      <c r="E183" s="20">
        <f t="shared" si="10"/>
        <v>11.962078230990869</v>
      </c>
      <c r="F183" s="20">
        <f t="shared" si="11"/>
        <v>11.96206998362635</v>
      </c>
      <c r="G183" s="20">
        <f t="shared" si="12"/>
        <v>11.69361544320077</v>
      </c>
    </row>
    <row r="184" spans="1:7" x14ac:dyDescent="0.25">
      <c r="A184" s="20">
        <v>18450</v>
      </c>
      <c r="B184" s="20">
        <f t="shared" si="9"/>
        <v>18.45</v>
      </c>
      <c r="C184" s="20">
        <f>(($B$2+$C$2*LN(A184)+$D$2*(LN(A184))^3)^-1)-273.15</f>
        <v>11.67405423863795</v>
      </c>
      <c r="D184" s="20">
        <f>(($B$3+$C$3*LN(A184)+$D$3*(LN(A184))^3)^-1)-273.15</f>
        <v>11.608612535105351</v>
      </c>
      <c r="E184" s="20">
        <f t="shared" si="10"/>
        <v>11.904905663486261</v>
      </c>
      <c r="F184" s="20">
        <f t="shared" si="11"/>
        <v>11.904897573736946</v>
      </c>
      <c r="G184" s="20">
        <f t="shared" si="12"/>
        <v>11.636556628643689</v>
      </c>
    </row>
    <row r="185" spans="1:7" x14ac:dyDescent="0.25">
      <c r="A185" s="20">
        <v>18500</v>
      </c>
      <c r="B185" s="20">
        <f t="shared" si="9"/>
        <v>18.5</v>
      </c>
      <c r="C185" s="20">
        <f>(($B$2+$C$2*LN(A185)+$D$2*(LN(A185))^3)^-1)-273.15</f>
        <v>11.617108327685912</v>
      </c>
      <c r="D185" s="20">
        <f>(($B$3+$C$3*LN(A185)+$D$3*(LN(A185))^3)^-1)-273.15</f>
        <v>11.551724946925333</v>
      </c>
      <c r="E185" s="20">
        <f t="shared" si="10"/>
        <v>11.847907687320628</v>
      </c>
      <c r="F185" s="20">
        <f t="shared" si="11"/>
        <v>11.847899753604509</v>
      </c>
      <c r="G185" s="20">
        <f t="shared" si="12"/>
        <v>11.579672035708313</v>
      </c>
    </row>
    <row r="186" spans="1:7" x14ac:dyDescent="0.25">
      <c r="A186" s="20">
        <v>18550</v>
      </c>
      <c r="B186" s="20">
        <f t="shared" si="9"/>
        <v>18.55</v>
      </c>
      <c r="C186" s="20">
        <f>(($B$2+$C$2*LN(A186)+$D$2*(LN(A186))^3)^-1)-273.15</f>
        <v>11.56033569313314</v>
      </c>
      <c r="D186" s="20">
        <f>(($B$3+$C$3*LN(A186)+$D$3*(LN(A186))^3)^-1)-273.15</f>
        <v>11.495010458556123</v>
      </c>
      <c r="E186" s="20">
        <f t="shared" si="10"/>
        <v>11.791083295604153</v>
      </c>
      <c r="F186" s="20">
        <f t="shared" si="11"/>
        <v>11.791075516352066</v>
      </c>
      <c r="G186" s="20">
        <f t="shared" si="12"/>
        <v>11.522960659712624</v>
      </c>
    </row>
    <row r="187" spans="1:7" x14ac:dyDescent="0.25">
      <c r="A187" s="20">
        <v>18600</v>
      </c>
      <c r="B187" s="20">
        <f t="shared" si="9"/>
        <v>18.600000000000001</v>
      </c>
      <c r="C187" s="20">
        <f>(($B$2+$C$2*LN(A187)+$D$2*(LN(A187))^3)^-1)-273.15</f>
        <v>11.503735338860508</v>
      </c>
      <c r="D187" s="20">
        <f>(($B$3+$C$3*LN(A187)+$D$3*(LN(A187))^3)^-1)-273.15</f>
        <v>11.438468074893194</v>
      </c>
      <c r="E187" s="20">
        <f t="shared" si="10"/>
        <v>11.734431489961935</v>
      </c>
      <c r="F187" s="20">
        <f t="shared" si="11"/>
        <v>11.734423863617224</v>
      </c>
      <c r="G187" s="20">
        <f t="shared" si="12"/>
        <v>11.466421504470077</v>
      </c>
    </row>
    <row r="188" spans="1:7" x14ac:dyDescent="0.25">
      <c r="A188" s="20">
        <v>18650</v>
      </c>
      <c r="B188" s="20">
        <f t="shared" si="9"/>
        <v>18.649999999999999</v>
      </c>
      <c r="C188" s="20">
        <f>(($B$2+$C$2*LN(A188)+$D$2*(LN(A188))^3)^-1)-273.15</f>
        <v>11.447306277147163</v>
      </c>
      <c r="D188" s="20">
        <f>(($B$3+$C$3*LN(A188)+$D$3*(LN(A188))^3)^-1)-273.15</f>
        <v>11.382096809221196</v>
      </c>
      <c r="E188" s="20">
        <f t="shared" si="10"/>
        <v>11.677951280439231</v>
      </c>
      <c r="F188" s="20">
        <f t="shared" si="11"/>
        <v>11.677943805457517</v>
      </c>
      <c r="G188" s="20">
        <f t="shared" si="12"/>
        <v>11.410053582195303</v>
      </c>
    </row>
    <row r="189" spans="1:7" x14ac:dyDescent="0.25">
      <c r="A189" s="20">
        <v>18700</v>
      </c>
      <c r="B189" s="20">
        <f t="shared" si="9"/>
        <v>18.7</v>
      </c>
      <c r="C189" s="20">
        <f>(($B$2+$C$2*LN(A189)+$D$2*(LN(A189))^3)^-1)-273.15</f>
        <v>11.391047528576848</v>
      </c>
      <c r="D189" s="20">
        <f>(($B$3+$C$3*LN(A189)+$D$3*(LN(A189))^3)^-1)-273.15</f>
        <v>11.325895683121246</v>
      </c>
      <c r="E189" s="20">
        <f t="shared" si="10"/>
        <v>11.621641685407326</v>
      </c>
      <c r="F189" s="20">
        <f t="shared" si="11"/>
        <v>11.621634360256735</v>
      </c>
      <c r="G189" s="20">
        <f t="shared" si="12"/>
        <v>11.353855913410428</v>
      </c>
    </row>
    <row r="190" spans="1:7" x14ac:dyDescent="0.25">
      <c r="A190" s="20">
        <v>18750</v>
      </c>
      <c r="B190" s="20">
        <f t="shared" si="9"/>
        <v>18.75</v>
      </c>
      <c r="C190" s="20">
        <f>(($B$2+$C$2*LN(A190)+$D$2*(LN(A190))^3)^-1)-273.15</f>
        <v>11.334958121946329</v>
      </c>
      <c r="D190" s="20">
        <f>(($B$3+$C$3*LN(A190)+$D$3*(LN(A190))^3)^-1)-273.15</f>
        <v>11.269863726379072</v>
      </c>
      <c r="E190" s="20">
        <f t="shared" si="10"/>
        <v>11.565501731471954</v>
      </c>
      <c r="F190" s="20">
        <f t="shared" si="11"/>
        <v>11.565494554632892</v>
      </c>
      <c r="G190" s="20">
        <f t="shared" si="12"/>
        <v>11.297827526853666</v>
      </c>
    </row>
    <row r="191" spans="1:7" x14ac:dyDescent="0.25">
      <c r="A191" s="20">
        <v>18800</v>
      </c>
      <c r="B191" s="20">
        <f t="shared" si="9"/>
        <v>18.8</v>
      </c>
      <c r="C191" s="20">
        <f>(($B$2+$C$2*LN(A191)+$D$2*(LN(A191))^3)^-1)-273.15</f>
        <v>11.279037094174612</v>
      </c>
      <c r="D191" s="20">
        <f>(($B$3+$C$3*LN(A191)+$D$3*(LN(A191))^3)^-1)-273.15</f>
        <v>11.213999976894399</v>
      </c>
      <c r="E191" s="20">
        <f t="shared" si="10"/>
        <v>11.509530453382467</v>
      </c>
      <c r="F191" s="20">
        <f t="shared" si="11"/>
        <v>11.509523423347218</v>
      </c>
      <c r="G191" s="20">
        <f t="shared" si="12"/>
        <v>11.241967459388263</v>
      </c>
    </row>
    <row r="192" spans="1:7" x14ac:dyDescent="0.25">
      <c r="A192" s="20">
        <v>18850</v>
      </c>
      <c r="B192" s="20">
        <f t="shared" si="9"/>
        <v>18.850000000000001</v>
      </c>
      <c r="C192" s="20">
        <f>(($B$2+$C$2*LN(A192)+$D$2*(LN(A192))^3)^-1)-273.15</f>
        <v>11.223283490213873</v>
      </c>
      <c r="D192" s="20">
        <f>(($B$3+$C$3*LN(A192)+$D$3*(LN(A192))^3)^-1)-273.15</f>
        <v>11.158303480591826</v>
      </c>
      <c r="E192" s="20">
        <f t="shared" si="10"/>
        <v>11.453726893942019</v>
      </c>
      <c r="F192" s="20">
        <f t="shared" si="11"/>
        <v>11.453720009214692</v>
      </c>
      <c r="G192" s="20">
        <f t="shared" si="12"/>
        <v>11.186274755913189</v>
      </c>
    </row>
    <row r="193" spans="1:7" x14ac:dyDescent="0.25">
      <c r="A193" s="20">
        <v>18900</v>
      </c>
      <c r="B193" s="20">
        <f t="shared" si="9"/>
        <v>18.899999999999999</v>
      </c>
      <c r="C193" s="20">
        <f>(($B$2+$C$2*LN(A193)+$D$2*(LN(A193))^3)^-1)-273.15</f>
        <v>11.167696362960839</v>
      </c>
      <c r="D193" s="20">
        <f>(($B$3+$C$3*LN(A193)+$D$3*(LN(A193))^3)^-1)-273.15</f>
        <v>11.102773291332426</v>
      </c>
      <c r="E193" s="20">
        <f t="shared" si="10"/>
        <v>11.398090103918719</v>
      </c>
      <c r="F193" s="20">
        <f t="shared" si="11"/>
        <v>11.398083363015758</v>
      </c>
      <c r="G193" s="20">
        <f t="shared" si="12"/>
        <v>11.130748469275034</v>
      </c>
    </row>
    <row r="194" spans="1:7" x14ac:dyDescent="0.25">
      <c r="A194" s="20">
        <v>18950</v>
      </c>
      <c r="B194" s="20">
        <f t="shared" si="9"/>
        <v>18.95</v>
      </c>
      <c r="C194" s="20">
        <f>(($B$2+$C$2*LN(A194)+$D$2*(LN(A194))^3)^-1)-273.15</f>
        <v>11.1122747731701</v>
      </c>
      <c r="D194" s="20">
        <f>(($B$3+$C$3*LN(A194)+$D$3*(LN(A194))^3)^-1)-273.15</f>
        <v>11.047408470827179</v>
      </c>
      <c r="E194" s="20">
        <f t="shared" si="10"/>
        <v>11.342619141959347</v>
      </c>
      <c r="F194" s="20">
        <f t="shared" si="11"/>
        <v>11.342612543408393</v>
      </c>
      <c r="G194" s="20">
        <f t="shared" si="12"/>
        <v>11.075387660180752</v>
      </c>
    </row>
    <row r="195" spans="1:7" x14ac:dyDescent="0.25">
      <c r="A195" s="20">
        <v>19000</v>
      </c>
      <c r="B195" s="20">
        <f t="shared" si="9"/>
        <v>19</v>
      </c>
      <c r="C195" s="20">
        <f>(($B$2+$C$2*LN(A195)+$D$2*(LN(A195))^3)^-1)-273.15</f>
        <v>11.057017789368217</v>
      </c>
      <c r="D195" s="20">
        <f>(($B$3+$C$3*LN(A195)+$D$3*(LN(A195))^3)^-1)-273.15</f>
        <v>10.992208088551138</v>
      </c>
      <c r="E195" s="20">
        <f t="shared" si="10"/>
        <v>11.287313074502322</v>
      </c>
      <c r="F195" s="20">
        <f t="shared" si="11"/>
        <v>11.287306616842955</v>
      </c>
      <c r="G195" s="20">
        <f t="shared" si="12"/>
        <v>11.020191397111773</v>
      </c>
    </row>
    <row r="196" spans="1:7" x14ac:dyDescent="0.25">
      <c r="A196" s="20">
        <v>19050</v>
      </c>
      <c r="B196" s="20">
        <f t="shared" si="9"/>
        <v>19.05</v>
      </c>
      <c r="C196" s="20">
        <f>(($B$2+$C$2*LN(A196)+$D$2*(LN(A196))^3)^-1)-273.15</f>
        <v>11.001924487768974</v>
      </c>
      <c r="D196" s="20">
        <f>(($B$3+$C$3*LN(A196)+$D$3*(LN(A196))^3)^-1)-273.15</f>
        <v>10.937171221658787</v>
      </c>
      <c r="E196" s="20">
        <f t="shared" si="10"/>
        <v>11.232170975693577</v>
      </c>
      <c r="F196" s="20">
        <f t="shared" si="11"/>
        <v>11.232164657476631</v>
      </c>
      <c r="G196" s="20">
        <f t="shared" si="12"/>
        <v>10.965158756239589</v>
      </c>
    </row>
    <row r="197" spans="1:7" x14ac:dyDescent="0.25">
      <c r="A197" s="20">
        <v>19100</v>
      </c>
      <c r="B197" s="20">
        <f t="shared" si="9"/>
        <v>19.100000000000001</v>
      </c>
      <c r="C197" s="20">
        <f>(($B$2+$C$2*LN(A197)+$D$2*(LN(A197))^3)^-1)-273.15</f>
        <v>10.946993952190269</v>
      </c>
      <c r="D197" s="20">
        <f>(($B$3+$C$3*LN(A197)+$D$3*(LN(A197))^3)^-1)-273.15</f>
        <v>10.882296954900823</v>
      </c>
      <c r="E197" s="20">
        <f t="shared" si="10"/>
        <v>11.177191927302317</v>
      </c>
      <c r="F197" s="20">
        <f t="shared" si="11"/>
        <v>11.177185747090277</v>
      </c>
      <c r="G197" s="20">
        <f t="shared" si="12"/>
        <v>10.910288821342192</v>
      </c>
    </row>
    <row r="198" spans="1:7" x14ac:dyDescent="0.25">
      <c r="A198" s="20">
        <v>19150</v>
      </c>
      <c r="B198" s="20">
        <f t="shared" si="9"/>
        <v>19.149999999999999</v>
      </c>
      <c r="C198" s="20">
        <f>(($B$2+$C$2*LN(A198)+$D$2*(LN(A198))^3)^-1)-273.15</f>
        <v>10.892225273971292</v>
      </c>
      <c r="D198" s="20">
        <f>(($B$3+$C$3*LN(A198)+$D$3*(LN(A198))^3)^-1)-273.15</f>
        <v>10.827584380541623</v>
      </c>
      <c r="E198" s="20">
        <f t="shared" si="10"/>
        <v>11.12237501863882</v>
      </c>
      <c r="F198" s="20">
        <f t="shared" si="11"/>
        <v>11.122368975005145</v>
      </c>
      <c r="G198" s="20">
        <f t="shared" si="12"/>
        <v>10.855580683721428</v>
      </c>
    </row>
    <row r="199" spans="1:7" x14ac:dyDescent="0.25">
      <c r="A199" s="20">
        <v>19200</v>
      </c>
      <c r="B199" s="20">
        <f t="shared" si="9"/>
        <v>19.2</v>
      </c>
      <c r="C199" s="20">
        <f>(($B$2+$C$2*LN(A199)+$D$2*(LN(A199))^3)^-1)-273.15</f>
        <v>10.837617551891356</v>
      </c>
      <c r="D199" s="20">
        <f>(($B$3+$C$3*LN(A199)+$D$3*(LN(A199))^3)^-1)-273.15</f>
        <v>10.773032598278348</v>
      </c>
      <c r="E199" s="20">
        <f t="shared" si="10"/>
        <v>11.067719346472529</v>
      </c>
      <c r="F199" s="20">
        <f t="shared" si="11"/>
        <v>11.067713438001874</v>
      </c>
      <c r="G199" s="20">
        <f t="shared" si="12"/>
        <v>10.801033442121707</v>
      </c>
    </row>
    <row r="200" spans="1:7" x14ac:dyDescent="0.25">
      <c r="A200" s="20">
        <v>19250</v>
      </c>
      <c r="B200" s="20">
        <f t="shared" si="9"/>
        <v>19.25</v>
      </c>
      <c r="C200" s="20">
        <f>(($B$2+$C$2*LN(A200)+$D$2*(LN(A200))^3)^-1)-273.15</f>
        <v>10.783169892090029</v>
      </c>
      <c r="D200" s="20">
        <f>(($B$3+$C$3*LN(A200)+$D$3*(LN(A200))^3)^-1)-273.15</f>
        <v>10.718640715160518</v>
      </c>
      <c r="E200" s="20">
        <f t="shared" si="10"/>
        <v>11.013224014952016</v>
      </c>
      <c r="F200" s="20">
        <f t="shared" si="11"/>
        <v>11.013218240240178</v>
      </c>
      <c r="G200" s="20">
        <f t="shared" si="12"/>
        <v>10.74664620264997</v>
      </c>
    </row>
    <row r="201" spans="1:7" x14ac:dyDescent="0.25">
      <c r="A201" s="20">
        <v>19300</v>
      </c>
      <c r="B201" s="20">
        <f t="shared" si="9"/>
        <v>19.3</v>
      </c>
      <c r="C201" s="20">
        <f>(($B$2+$C$2*LN(A201)+$D$2*(LN(A201))^3)^-1)-273.15</f>
        <v>10.728881407987672</v>
      </c>
      <c r="D201" s="20">
        <f>(($B$3+$C$3*LN(A201)+$D$3*(LN(A201))^3)^-1)-273.15</f>
        <v>10.664407845511391</v>
      </c>
      <c r="E201" s="20">
        <f t="shared" si="10"/>
        <v>10.958888135525285</v>
      </c>
      <c r="F201" s="20">
        <f t="shared" si="11"/>
        <v>10.958882493179033</v>
      </c>
      <c r="G201" s="20">
        <f t="shared" si="12"/>
        <v>10.692418078696448</v>
      </c>
    </row>
    <row r="202" spans="1:7" x14ac:dyDescent="0.25">
      <c r="A202" s="20">
        <v>19350</v>
      </c>
      <c r="B202" s="20">
        <f t="shared" si="9"/>
        <v>19.350000000000001</v>
      </c>
      <c r="C202" s="20">
        <f>(($B$2+$C$2*LN(A202)+$D$2*(LN(A202))^3)^-1)-273.15</f>
        <v>10.674751220207497</v>
      </c>
      <c r="D202" s="20">
        <f>(($B$3+$C$3*LN(A202)+$D$3*(LN(A202))^3)^-1)-273.15</f>
        <v>10.610333110849467</v>
      </c>
      <c r="E202" s="20">
        <f t="shared" si="10"/>
        <v>10.904710826861901</v>
      </c>
      <c r="F202" s="20">
        <f t="shared" si="11"/>
        <v>10.904705315498688</v>
      </c>
      <c r="G202" s="20">
        <f t="shared" si="12"/>
        <v>10.638348190856561</v>
      </c>
    </row>
    <row r="203" spans="1:7" x14ac:dyDescent="0.25">
      <c r="A203" s="20">
        <v>19400</v>
      </c>
      <c r="B203" s="20">
        <f t="shared" si="9"/>
        <v>19.399999999999999</v>
      </c>
      <c r="C203" s="20">
        <f>(($B$2+$C$2*LN(A203)+$D$2*(LN(A203))^3)^-1)-273.15</f>
        <v>10.620778456498613</v>
      </c>
      <c r="D203" s="20">
        <f>(($B$3+$C$3*LN(A203)+$D$3*(LN(A203))^3)^-1)-273.15</f>
        <v>10.556415639812144</v>
      </c>
      <c r="E203" s="20">
        <f t="shared" si="10"/>
        <v>10.850691214775509</v>
      </c>
      <c r="F203" s="20">
        <f t="shared" si="11"/>
        <v>10.850685833023533</v>
      </c>
      <c r="G203" s="20">
        <f t="shared" si="12"/>
        <v>10.584435666853892</v>
      </c>
    </row>
    <row r="204" spans="1:7" x14ac:dyDescent="0.25">
      <c r="A204" s="20">
        <v>19450</v>
      </c>
      <c r="B204" s="20">
        <f t="shared" si="9"/>
        <v>19.45</v>
      </c>
      <c r="C204" s="20">
        <f>(($B$2+$C$2*LN(A204)+$D$2*(LN(A204))^3)^-1)-273.15</f>
        <v>10.566962251660016</v>
      </c>
      <c r="D204" s="20">
        <f>(($B$3+$C$3*LN(A204)+$D$3*(LN(A204))^3)^-1)-273.15</f>
        <v>10.502654568079208</v>
      </c>
      <c r="E204" s="20">
        <f t="shared" si="10"/>
        <v>10.796828432147549</v>
      </c>
      <c r="F204" s="20">
        <f t="shared" si="11"/>
        <v>10.796823178645752</v>
      </c>
      <c r="G204" s="20">
        <f t="shared" si="12"/>
        <v>10.530679641463905</v>
      </c>
    </row>
    <row r="205" spans="1:7" x14ac:dyDescent="0.25">
      <c r="A205" s="20">
        <v>19500</v>
      </c>
      <c r="B205" s="20">
        <f t="shared" si="9"/>
        <v>19.5</v>
      </c>
      <c r="C205" s="20">
        <f>(($B$2+$C$2*LN(A205)+$D$2*(LN(A205))^3)^-1)-273.15</f>
        <v>10.513301747465448</v>
      </c>
      <c r="D205" s="20">
        <f>(($B$3+$C$3*LN(A205)+$D$3*(LN(A205))^3)^-1)-273.15</f>
        <v>10.449049038298483</v>
      </c>
      <c r="E205" s="20">
        <f t="shared" si="10"/>
        <v>10.743121618852228</v>
      </c>
      <c r="F205" s="20">
        <f t="shared" si="11"/>
        <v>10.743116492249897</v>
      </c>
      <c r="G205" s="20">
        <f t="shared" si="12"/>
        <v>10.477079256439367</v>
      </c>
    </row>
    <row r="206" spans="1:7" x14ac:dyDescent="0.25">
      <c r="A206" s="20">
        <v>19550</v>
      </c>
      <c r="B206" s="20">
        <f t="shared" si="9"/>
        <v>19.55</v>
      </c>
      <c r="C206" s="20">
        <f>(($B$2+$C$2*LN(A206)+$D$2*(LN(A206))^3)^-1)-273.15</f>
        <v>10.459796092589613</v>
      </c>
      <c r="D206" s="20">
        <f>(($B$3+$C$3*LN(A206)+$D$3*(LN(A206))^3)^-1)-273.15</f>
        <v>10.395598200011307</v>
      </c>
      <c r="E206" s="20">
        <f t="shared" si="10"/>
        <v>10.689569921682221</v>
      </c>
      <c r="F206" s="20">
        <f t="shared" si="11"/>
        <v>10.689564920639214</v>
      </c>
      <c r="G206" s="20">
        <f t="shared" si="12"/>
        <v>10.423633660435826</v>
      </c>
    </row>
    <row r="207" spans="1:7" x14ac:dyDescent="0.25">
      <c r="A207" s="20">
        <v>19600</v>
      </c>
      <c r="B207" s="20">
        <f t="shared" si="9"/>
        <v>19.600000000000001</v>
      </c>
      <c r="C207" s="20">
        <f>(($B$2+$C$2*LN(A207)+$D$2*(LN(A207))^3)^-1)-273.15</f>
        <v>10.406444442534905</v>
      </c>
      <c r="D207" s="20">
        <f>(($B$3+$C$3*LN(A207)+$D$3*(LN(A207))^3)^-1)-273.15</f>
        <v>10.34230120958</v>
      </c>
      <c r="E207" s="20">
        <f t="shared" si="10"/>
        <v>10.636172494275513</v>
      </c>
      <c r="F207" s="20">
        <f t="shared" si="11"/>
        <v>10.636167617461865</v>
      </c>
      <c r="G207" s="20">
        <f t="shared" si="12"/>
        <v>10.370342008939019</v>
      </c>
    </row>
    <row r="208" spans="1:7" x14ac:dyDescent="0.25">
      <c r="A208" s="20">
        <v>19650</v>
      </c>
      <c r="B208" s="20">
        <f t="shared" ref="B208:B271" si="13">A208/1000</f>
        <v>19.649999999999999</v>
      </c>
      <c r="C208" s="20">
        <f>(($B$2+$C$2*LN(A208)+$D$2*(LN(A208))^3)^-1)-273.15</f>
        <v>10.353245959559558</v>
      </c>
      <c r="D208" s="20">
        <f>(($B$3+$C$3*LN(A208)+$D$3*(LN(A208))^3)^-1)-273.15</f>
        <v>10.289157230115904</v>
      </c>
      <c r="E208" s="20">
        <f t="shared" si="10"/>
        <v>10.582928497042985</v>
      </c>
      <c r="F208" s="20">
        <f t="shared" si="11"/>
        <v>10.582923743138906</v>
      </c>
      <c r="G208" s="20">
        <f t="shared" si="12"/>
        <v>10.317203464192175</v>
      </c>
    </row>
    <row r="209" spans="1:7" x14ac:dyDescent="0.25">
      <c r="A209" s="20">
        <v>19700</v>
      </c>
      <c r="B209" s="20">
        <f t="shared" si="13"/>
        <v>19.7</v>
      </c>
      <c r="C209" s="20">
        <f>(($B$2+$C$2*LN(A209)+$D$2*(LN(A209))^3)^-1)-273.15</f>
        <v>10.300199812606422</v>
      </c>
      <c r="D209" s="20">
        <f>(($B$3+$C$3*LN(A209)+$D$3*(LN(A209))^3)^-1)-273.15</f>
        <v>10.236165431407983</v>
      </c>
      <c r="E209" s="20">
        <f t="shared" ref="E209:E272" si="14">(($B$4+$C$4*LN($A209)+$D$4*(LN($A209))^3)^-1)-273.15</f>
        <v>10.529837097097072</v>
      </c>
      <c r="F209" s="20">
        <f t="shared" ref="F209:F272" si="15">(($B$5+$C$5*LN($A209)+$D$5*(LN($A209))^3)^-1)-273.15</f>
        <v>10.529832464793003</v>
      </c>
      <c r="G209" s="20">
        <f t="shared" ref="G209:G272" si="16">(($B$6+$C$6*LN($A209)+$D$6*(LN($A209))^3)^-1)-273.15</f>
        <v>10.264217195125411</v>
      </c>
    </row>
    <row r="210" spans="1:7" x14ac:dyDescent="0.25">
      <c r="A210" s="20">
        <v>19750</v>
      </c>
      <c r="B210" s="20">
        <f t="shared" si="13"/>
        <v>19.75</v>
      </c>
      <c r="C210" s="20">
        <f>(($B$2+$C$2*LN(A210)+$D$2*(LN(A210))^3)^-1)-273.15</f>
        <v>10.24730517723259</v>
      </c>
      <c r="D210" s="20">
        <f>(($B$3+$C$3*LN(A210)+$D$3*(LN(A210))^3)^-1)-273.15</f>
        <v>10.183324989852792</v>
      </c>
      <c r="E210" s="20">
        <f t="shared" si="14"/>
        <v>10.476897468181619</v>
      </c>
      <c r="F210" s="20">
        <f t="shared" si="15"/>
        <v>10.476892956177949</v>
      </c>
      <c r="G210" s="20">
        <f t="shared" si="16"/>
        <v>10.21138237728519</v>
      </c>
    </row>
    <row r="211" spans="1:7" x14ac:dyDescent="0.25">
      <c r="A211" s="20">
        <v>19800</v>
      </c>
      <c r="B211" s="20">
        <f t="shared" si="13"/>
        <v>19.8</v>
      </c>
      <c r="C211" s="20">
        <f>(($B$2+$C$2*LN(A211)+$D$2*(LN(A211))^3)^-1)-273.15</f>
        <v>10.194561235540618</v>
      </c>
      <c r="D211" s="20">
        <f>(($B$3+$C$3*LN(A211)+$D$3*(LN(A211))^3)^-1)-273.15</f>
        <v>10.130635088385645</v>
      </c>
      <c r="E211" s="20">
        <f t="shared" si="14"/>
        <v>10.42410879060202</v>
      </c>
      <c r="F211" s="20">
        <f t="shared" si="15"/>
        <v>10.424104397609142</v>
      </c>
      <c r="G211" s="20">
        <f t="shared" si="16"/>
        <v>10.15869819276503</v>
      </c>
    </row>
    <row r="212" spans="1:7" x14ac:dyDescent="0.25">
      <c r="A212" s="20">
        <v>19850</v>
      </c>
      <c r="B212" s="20">
        <f t="shared" si="13"/>
        <v>19.850000000000001</v>
      </c>
      <c r="C212" s="20">
        <f>(($B$2+$C$2*LN(A212)+$D$2*(LN(A212))^3)^-1)-273.15</f>
        <v>10.141967176109176</v>
      </c>
      <c r="D212" s="20">
        <f>(($B$3+$C$3*LN(A212)+$D$3*(LN(A212))^3)^-1)-273.15</f>
        <v>10.078094916411544</v>
      </c>
      <c r="E212" s="20">
        <f t="shared" si="14"/>
        <v>10.371470251157064</v>
      </c>
      <c r="F212" s="20">
        <f t="shared" si="15"/>
        <v>10.371465975895092</v>
      </c>
      <c r="G212" s="20">
        <f t="shared" si="16"/>
        <v>10.10616383013712</v>
      </c>
    </row>
    <row r="213" spans="1:7" x14ac:dyDescent="0.25">
      <c r="A213" s="20">
        <v>19900</v>
      </c>
      <c r="B213" s="20">
        <f t="shared" si="13"/>
        <v>19.899999999999999</v>
      </c>
      <c r="C213" s="20">
        <f>(($B$2+$C$2*LN(A213)+$D$2*(LN(A213))^3)^-1)-273.15</f>
        <v>10.089522193926825</v>
      </c>
      <c r="D213" s="20">
        <f>(($B$3+$C$3*LN(A213)+$D$3*(LN(A213))^3)^-1)-273.15</f>
        <v>10.025703669738618</v>
      </c>
      <c r="E213" s="20">
        <f t="shared" si="14"/>
        <v>10.318981043070778</v>
      </c>
      <c r="F213" s="20">
        <f t="shared" si="15"/>
        <v>10.318976884269546</v>
      </c>
      <c r="G213" s="20">
        <f t="shared" si="16"/>
        <v>10.053778484384623</v>
      </c>
    </row>
    <row r="214" spans="1:7" x14ac:dyDescent="0.25">
      <c r="A214" s="20">
        <v>19950</v>
      </c>
      <c r="B214" s="20">
        <f t="shared" si="13"/>
        <v>19.95</v>
      </c>
      <c r="C214" s="20">
        <f>(($B$2+$C$2*LN(A214)+$D$2*(LN(A214))^3)^-1)-273.15</f>
        <v>10.037225490324261</v>
      </c>
      <c r="D214" s="20">
        <f>(($B$3+$C$3*LN(A214)+$D$3*(LN(A214))^3)^-1)-273.15</f>
        <v>9.973460550510822</v>
      </c>
      <c r="E214" s="20">
        <f t="shared" si="14"/>
        <v>10.266640365925809</v>
      </c>
      <c r="F214" s="20">
        <f t="shared" si="15"/>
        <v>10.266636322324985</v>
      </c>
      <c r="G214" s="20">
        <f t="shared" si="16"/>
        <v>10.001541356835276</v>
      </c>
    </row>
    <row r="215" spans="1:7" x14ac:dyDescent="0.25">
      <c r="A215" s="20">
        <v>20000</v>
      </c>
      <c r="B215" s="20">
        <f t="shared" si="13"/>
        <v>20</v>
      </c>
      <c r="C215" s="20">
        <f>(($B$2+$C$2*LN(A215)+$D$2*(LN(A215))^3)^-1)-273.15</f>
        <v>9.9850762729091116</v>
      </c>
      <c r="D215" s="20">
        <f>(($B$3+$C$3*LN(A215)+$D$3*(LN(A215))^3)^-1)-273.15</f>
        <v>9.9213647671425065</v>
      </c>
      <c r="E215" s="20">
        <f t="shared" si="14"/>
        <v>10.214447425597768</v>
      </c>
      <c r="F215" s="20">
        <f t="shared" si="15"/>
        <v>10.214443495946171</v>
      </c>
      <c r="G215" s="20">
        <f t="shared" si="16"/>
        <v>9.9494516550955154</v>
      </c>
    </row>
    <row r="216" spans="1:7" x14ac:dyDescent="0.25">
      <c r="A216" s="20">
        <v>20050</v>
      </c>
      <c r="B216" s="20">
        <f t="shared" si="13"/>
        <v>20.05</v>
      </c>
      <c r="C216" s="20">
        <f>(($B$2+$C$2*LN(A216)+$D$2*(LN(A216))^3)^-1)-273.15</f>
        <v>9.9330737555007431</v>
      </c>
      <c r="D216" s="20">
        <f>(($B$3+$C$3*LN(A216)+$D$3*(LN(A216))^3)^-1)-273.15</f>
        <v>9.869415534253676</v>
      </c>
      <c r="E216" s="20">
        <f t="shared" si="14"/>
        <v>10.162401434189405</v>
      </c>
      <c r="F216" s="20">
        <f t="shared" si="15"/>
        <v>10.162397617245745</v>
      </c>
      <c r="G216" s="20">
        <f t="shared" si="16"/>
        <v>9.8975085929851048</v>
      </c>
    </row>
    <row r="217" spans="1:7" x14ac:dyDescent="0.25">
      <c r="A217" s="20">
        <v>20100</v>
      </c>
      <c r="B217" s="20">
        <f t="shared" si="13"/>
        <v>20.100000000000001</v>
      </c>
      <c r="C217" s="20">
        <f>(($B$2+$C$2*LN(A217)+$D$2*(LN(A217))^3)^-1)-273.15</f>
        <v>9.8812171580665336</v>
      </c>
      <c r="D217" s="20">
        <f>(($B$3+$C$3*LN(A217)+$D$3*(LN(A217))^3)^-1)-273.15</f>
        <v>9.8176120726058684</v>
      </c>
      <c r="E217" s="20">
        <f t="shared" si="14"/>
        <v>10.110501609967173</v>
      </c>
      <c r="F217" s="20">
        <f t="shared" si="15"/>
        <v>10.110497904499255</v>
      </c>
      <c r="G217" s="20">
        <f t="shared" si="16"/>
        <v>9.8457113904736957</v>
      </c>
    </row>
    <row r="218" spans="1:7" x14ac:dyDescent="0.25">
      <c r="A218" s="20">
        <v>20150</v>
      </c>
      <c r="B218" s="20">
        <f t="shared" si="13"/>
        <v>20.149999999999999</v>
      </c>
      <c r="C218" s="20">
        <f>(($B$2+$C$2*LN(A218)+$D$2*(LN(A218))^3)^-1)-273.15</f>
        <v>9.8295057066581535</v>
      </c>
      <c r="D218" s="20">
        <f>(($B$3+$C$3*LN(A218)+$D$3*(LN(A218))^3)^-1)-273.15</f>
        <v>9.7659536090386041</v>
      </c>
      <c r="E218" s="20">
        <f t="shared" si="14"/>
        <v>10.05874717729705</v>
      </c>
      <c r="F218" s="20">
        <f t="shared" si="15"/>
        <v>10.058743582082059</v>
      </c>
      <c r="G218" s="20">
        <f t="shared" si="16"/>
        <v>9.7940592736169378</v>
      </c>
    </row>
    <row r="219" spans="1:7" x14ac:dyDescent="0.25">
      <c r="A219" s="20">
        <v>20200</v>
      </c>
      <c r="B219" s="20">
        <f t="shared" si="13"/>
        <v>20.2</v>
      </c>
      <c r="C219" s="20">
        <f>(($B$2+$C$2*LN(A219)+$D$2*(LN(A219))^3)^-1)-273.15</f>
        <v>9.7779386333492653</v>
      </c>
      <c r="D219" s="20">
        <f>(($B$3+$C$3*LN(A219)+$D$3*(LN(A219))^3)^-1)-273.15</f>
        <v>9.7144393764078245</v>
      </c>
      <c r="E219" s="20">
        <f t="shared" si="14"/>
        <v>10.007137366582413</v>
      </c>
      <c r="F219" s="20">
        <f t="shared" si="15"/>
        <v>10.007133880406741</v>
      </c>
      <c r="G219" s="20">
        <f t="shared" si="16"/>
        <v>9.7425514744942916</v>
      </c>
    </row>
    <row r="220" spans="1:7" x14ac:dyDescent="0.25">
      <c r="A220" s="20">
        <v>20250</v>
      </c>
      <c r="B220" s="20">
        <f t="shared" si="13"/>
        <v>20.25</v>
      </c>
      <c r="C220" s="20">
        <f>(($B$2+$C$2*LN(A220)+$D$2*(LN(A220))^3)^-1)-273.15</f>
        <v>9.7265151761740185</v>
      </c>
      <c r="D220" s="20">
        <f>(($B$3+$C$3*LN(A220)+$D$3*(LN(A220))^3)^-1)-273.15</f>
        <v>9.6630686135232509</v>
      </c>
      <c r="E220" s="20">
        <f t="shared" si="14"/>
        <v>9.9556714142017881</v>
      </c>
      <c r="F220" s="20">
        <f t="shared" si="15"/>
        <v>9.9556680358607537</v>
      </c>
      <c r="G220" s="20">
        <f t="shared" si="16"/>
        <v>9.6911872311471257</v>
      </c>
    </row>
    <row r="221" spans="1:7" x14ac:dyDescent="0.25">
      <c r="A221" s="20">
        <v>20300</v>
      </c>
      <c r="B221" s="20">
        <f t="shared" si="13"/>
        <v>20.3</v>
      </c>
      <c r="C221" s="20">
        <f>(($B$2+$C$2*LN(A221)+$D$2*(LN(A221))^3)^-1)-273.15</f>
        <v>9.6752345790658865</v>
      </c>
      <c r="D221" s="20">
        <f>(($B$3+$C$3*LN(A221)+$D$3*(LN(A221))^3)^-1)-273.15</f>
        <v>9.6118405650883005</v>
      </c>
      <c r="E221" s="20">
        <f t="shared" si="14"/>
        <v>9.9043485624480354</v>
      </c>
      <c r="F221" s="20">
        <f t="shared" si="15"/>
        <v>9.9043452907462211</v>
      </c>
      <c r="G221" s="20">
        <f t="shared" si="16"/>
        <v>9.6399657875178946</v>
      </c>
    </row>
    <row r="222" spans="1:7" x14ac:dyDescent="0.25">
      <c r="A222" s="20">
        <v>20350</v>
      </c>
      <c r="B222" s="20">
        <f t="shared" si="13"/>
        <v>20.350000000000001</v>
      </c>
      <c r="C222" s="20">
        <f>(($B$2+$C$2*LN(A222)+$D$2*(LN(A222))^3)^-1)-273.15</f>
        <v>9.6240960917976395</v>
      </c>
      <c r="D222" s="20">
        <f>(($B$3+$C$3*LN(A222)+$D$3*(LN(A222))^3)^-1)-273.15</f>
        <v>9.5607544816395489</v>
      </c>
      <c r="E222" s="20">
        <f t="shared" si="14"/>
        <v>9.8531680594678619</v>
      </c>
      <c r="F222" s="20">
        <f t="shared" si="15"/>
        <v>9.8531648932186613</v>
      </c>
      <c r="G222" s="20">
        <f t="shared" si="16"/>
        <v>9.5888863933899984</v>
      </c>
    </row>
    <row r="223" spans="1:7" x14ac:dyDescent="0.25">
      <c r="A223" s="20">
        <v>20400</v>
      </c>
      <c r="B223" s="20">
        <f t="shared" si="13"/>
        <v>20.399999999999999</v>
      </c>
      <c r="C223" s="20">
        <f>(($B$2+$C$2*LN(A223)+$D$2*(LN(A223))^3)^-1)-273.15</f>
        <v>9.5730989699220004</v>
      </c>
      <c r="D223" s="20">
        <f>(($B$3+$C$3*LN(A223)+$D$3*(LN(A223))^3)^-1)-273.15</f>
        <v>9.5098096194877257</v>
      </c>
      <c r="E223" s="20">
        <f t="shared" si="14"/>
        <v>9.8021291592027637</v>
      </c>
      <c r="F223" s="20">
        <f t="shared" si="15"/>
        <v>9.8021260972284381</v>
      </c>
      <c r="G223" s="20">
        <f t="shared" si="16"/>
        <v>9.5379483043283813</v>
      </c>
    </row>
    <row r="224" spans="1:7" x14ac:dyDescent="0.25">
      <c r="A224" s="20">
        <v>20450</v>
      </c>
      <c r="B224" s="20">
        <f t="shared" si="13"/>
        <v>20.45</v>
      </c>
      <c r="C224" s="20">
        <f>(($B$2+$C$2*LN(A224)+$D$2*(LN(A224))^3)^-1)-273.15</f>
        <v>9.522242474713039</v>
      </c>
      <c r="D224" s="20">
        <f>(($B$3+$C$3*LN(A224)+$D$3*(LN(A224))^3)^-1)-273.15</f>
        <v>9.4590052406591099</v>
      </c>
      <c r="E224" s="20">
        <f t="shared" si="14"/>
        <v>9.751231121329397</v>
      </c>
      <c r="F224" s="20">
        <f t="shared" si="15"/>
        <v>9.7512281624610182</v>
      </c>
      <c r="G224" s="20">
        <f t="shared" si="16"/>
        <v>9.4871507816207554</v>
      </c>
    </row>
    <row r="225" spans="1:7" x14ac:dyDescent="0.25">
      <c r="A225" s="20">
        <v>20500</v>
      </c>
      <c r="B225" s="20">
        <f t="shared" si="13"/>
        <v>20.5</v>
      </c>
      <c r="C225" s="20">
        <f>(($B$2+$C$2*LN(A225)+$D$2*(LN(A225))^3)^-1)-273.15</f>
        <v>9.4715258731083054</v>
      </c>
      <c r="D225" s="20">
        <f>(($B$3+$C$3*LN(A225)+$D$3*(LN(A225))^3)^-1)-273.15</f>
        <v>9.4083406128376055</v>
      </c>
      <c r="E225" s="20">
        <f t="shared" si="14"/>
        <v>9.7004732112025067</v>
      </c>
      <c r="F225" s="20">
        <f t="shared" si="15"/>
        <v>9.7004703542797301</v>
      </c>
      <c r="G225" s="20">
        <f t="shared" si="16"/>
        <v>9.4364930922197914</v>
      </c>
    </row>
    <row r="226" spans="1:7" x14ac:dyDescent="0.25">
      <c r="A226" s="20">
        <v>20550</v>
      </c>
      <c r="B226" s="20">
        <f t="shared" si="13"/>
        <v>20.55</v>
      </c>
      <c r="C226" s="20">
        <f>(($B$2+$C$2*LN(A226)+$D$2*(LN(A226))^3)^-1)-273.15</f>
        <v>9.4209484376515888</v>
      </c>
      <c r="D226" s="20">
        <f>(($B$3+$C$3*LN(A226)+$D$3*(LN(A226))^3)^-1)-273.15</f>
        <v>9.3578150093077852</v>
      </c>
      <c r="E226" s="20">
        <f t="shared" si="14"/>
        <v>9.649854699796947</v>
      </c>
      <c r="F226" s="20">
        <f t="shared" si="15"/>
        <v>9.6498519436681249</v>
      </c>
      <c r="G226" s="20">
        <f t="shared" si="16"/>
        <v>9.3859745086862176</v>
      </c>
    </row>
    <row r="227" spans="1:7" x14ac:dyDescent="0.25">
      <c r="A227" s="20">
        <v>20600</v>
      </c>
      <c r="B227" s="20">
        <f t="shared" si="13"/>
        <v>20.6</v>
      </c>
      <c r="C227" s="20">
        <f>(($B$2+$C$2*LN(A227)+$D$2*(LN(A227))^3)^-1)-273.15</f>
        <v>9.3705094464365857</v>
      </c>
      <c r="D227" s="20">
        <f>(($B$3+$C$3*LN(A227)+$D$3*(LN(A227))^3)^-1)-273.15</f>
        <v>9.3074277088982171</v>
      </c>
      <c r="E227" s="20">
        <f t="shared" si="14"/>
        <v>9.5993748636511782</v>
      </c>
      <c r="F227" s="20">
        <f t="shared" si="15"/>
        <v>9.5993722071731895</v>
      </c>
      <c r="G227" s="20">
        <f t="shared" si="16"/>
        <v>9.3355943091317499</v>
      </c>
    </row>
    <row r="228" spans="1:7" x14ac:dyDescent="0.25">
      <c r="A228" s="20">
        <v>20650</v>
      </c>
      <c r="B228" s="20">
        <f t="shared" si="13"/>
        <v>20.65</v>
      </c>
      <c r="C228" s="20">
        <f>(($B$2+$C$2*LN(A228)+$D$2*(LN(A228))^3)^-1)-273.15</f>
        <v>9.3202081830509087</v>
      </c>
      <c r="D228" s="20">
        <f>(($B$3+$C$3*LN(A228)+$D$3*(LN(A228))^3)^-1)-273.15</f>
        <v>9.2571779959260994</v>
      </c>
      <c r="E228" s="20">
        <f t="shared" si="14"/>
        <v>9.5490329848115607</v>
      </c>
      <c r="F228" s="20">
        <f t="shared" si="15"/>
        <v>9.5490304268496402</v>
      </c>
      <c r="G228" s="20">
        <f t="shared" si="16"/>
        <v>9.2853517771636689</v>
      </c>
    </row>
    <row r="229" spans="1:7" x14ac:dyDescent="0.25">
      <c r="A229" s="20">
        <v>20700</v>
      </c>
      <c r="B229" s="20">
        <f t="shared" si="13"/>
        <v>20.7</v>
      </c>
      <c r="C229" s="20">
        <f>(($B$2+$C$2*LN(A229)+$D$2*(LN(A229))^3)^-1)-273.15</f>
        <v>9.2700439365214606</v>
      </c>
      <c r="D229" s="20">
        <f>(($B$3+$C$3*LN(A229)+$D$3*(LN(A229))^3)^-1)-273.15</f>
        <v>9.2070651601422355</v>
      </c>
      <c r="E229" s="20">
        <f t="shared" si="14"/>
        <v>9.498828350777103</v>
      </c>
      <c r="F229" s="20">
        <f t="shared" si="15"/>
        <v>9.4988258902049552</v>
      </c>
      <c r="G229" s="20">
        <f t="shared" si="16"/>
        <v>9.2352462018298525</v>
      </c>
    </row>
    <row r="230" spans="1:7" x14ac:dyDescent="0.25">
      <c r="A230" s="20">
        <v>20750</v>
      </c>
      <c r="B230" s="20">
        <f t="shared" si="13"/>
        <v>20.75</v>
      </c>
      <c r="C230" s="20">
        <f>(($B$2+$C$2*LN(A230)+$D$2*(LN(A230))^3)^-1)-273.15</f>
        <v>9.2200160012596939</v>
      </c>
      <c r="D230" s="20">
        <f>(($B$3+$C$3*LN(A230)+$D$3*(LN(A230))^3)^-1)-273.15</f>
        <v>9.157088496676522</v>
      </c>
      <c r="E230" s="20">
        <f t="shared" si="14"/>
        <v>9.448760254444835</v>
      </c>
      <c r="F230" s="20">
        <f t="shared" si="15"/>
        <v>9.4487578901444067</v>
      </c>
      <c r="G230" s="20">
        <f t="shared" si="16"/>
        <v>9.185276877564263</v>
      </c>
    </row>
    <row r="231" spans="1:7" x14ac:dyDescent="0.25">
      <c r="A231" s="20">
        <v>20800</v>
      </c>
      <c r="B231" s="20">
        <f t="shared" si="13"/>
        <v>20.8</v>
      </c>
      <c r="C231" s="20">
        <f>(($B$2+$C$2*LN(A231)+$D$2*(LN(A231))^3)^-1)-273.15</f>
        <v>9.1701236770081778</v>
      </c>
      <c r="D231" s="20">
        <f>(($B$3+$C$3*LN(A231)+$D$3*(LN(A231))^3)^-1)-273.15</f>
        <v>9.1072473059844015</v>
      </c>
      <c r="E231" s="20">
        <f t="shared" si="14"/>
        <v>9.3988279940561483</v>
      </c>
      <c r="F231" s="20">
        <f t="shared" si="15"/>
        <v>9.3988257249176286</v>
      </c>
      <c r="G231" s="20">
        <f t="shared" si="16"/>
        <v>9.1354431041331168</v>
      </c>
    </row>
    <row r="232" spans="1:7" x14ac:dyDescent="0.25">
      <c r="A232" s="20">
        <v>20850</v>
      </c>
      <c r="B232" s="20">
        <f t="shared" si="13"/>
        <v>20.85</v>
      </c>
      <c r="C232" s="20">
        <f>(($B$2+$C$2*LN(A232)+$D$2*(LN(A232))^3)^-1)-273.15</f>
        <v>9.1203662687875635</v>
      </c>
      <c r="D232" s="20">
        <f>(($B$3+$C$3*LN(A232)+$D$3*(LN(A232))^3)^-1)-273.15</f>
        <v>9.0575408937941688</v>
      </c>
      <c r="E232" s="20">
        <f t="shared" si="14"/>
        <v>9.3490308731435334</v>
      </c>
      <c r="F232" s="20">
        <f t="shared" si="15"/>
        <v>9.34902869806524</v>
      </c>
      <c r="G232" s="20">
        <f t="shared" si="16"/>
        <v>9.0857441865821329</v>
      </c>
    </row>
    <row r="233" spans="1:7" x14ac:dyDescent="0.25">
      <c r="A233" s="20">
        <v>20900</v>
      </c>
      <c r="B233" s="20">
        <f t="shared" si="13"/>
        <v>20.9</v>
      </c>
      <c r="C233" s="20">
        <f>(($B$2+$C$2*LN(A233)+$D$2*(LN(A233))^3)^-1)-273.15</f>
        <v>9.0707430868437768</v>
      </c>
      <c r="D233" s="20">
        <f>(($B$3+$C$3*LN(A233)+$D$3*(LN(A233))^3)^-1)-273.15</f>
        <v>9.0079685710541071</v>
      </c>
      <c r="E233" s="20">
        <f t="shared" si="14"/>
        <v>9.299368200477943</v>
      </c>
      <c r="F233" s="20">
        <f t="shared" si="15"/>
        <v>9.2993661183663221</v>
      </c>
      <c r="G233" s="20">
        <f t="shared" si="16"/>
        <v>9.0361794351837261</v>
      </c>
    </row>
    <row r="234" spans="1:7" x14ac:dyDescent="0.25">
      <c r="A234" s="20">
        <v>20950</v>
      </c>
      <c r="B234" s="20">
        <f t="shared" si="13"/>
        <v>20.95</v>
      </c>
      <c r="C234" s="20">
        <f>(($B$2+$C$2*LN(A234)+$D$2*(LN(A234))^3)^-1)-273.15</f>
        <v>9.0212534465969725</v>
      </c>
      <c r="D234" s="20">
        <f>(($B$3+$C$3*LN(A234)+$D$3*(LN(A234))^3)^-1)-273.15</f>
        <v>8.9585296538814987</v>
      </c>
      <c r="E234" s="20">
        <f t="shared" si="14"/>
        <v>9.249839290017178</v>
      </c>
      <c r="F234" s="20">
        <f t="shared" si="15"/>
        <v>9.249837299786634</v>
      </c>
      <c r="G234" s="20">
        <f t="shared" si="16"/>
        <v>8.9867481653856771</v>
      </c>
    </row>
    <row r="235" spans="1:7" x14ac:dyDescent="0.25">
      <c r="A235" s="20">
        <v>21000</v>
      </c>
      <c r="B235" s="20">
        <f t="shared" si="13"/>
        <v>21</v>
      </c>
      <c r="C235" s="20">
        <f>(($B$2+$C$2*LN(A235)+$D$2*(LN(A235))^3)^-1)-273.15</f>
        <v>8.9718966685899204</v>
      </c>
      <c r="D235" s="20">
        <f>(($B$3+$C$3*LN(A235)+$D$3*(LN(A235))^3)^-1)-273.15</f>
        <v>8.9092234635107843</v>
      </c>
      <c r="E235" s="20">
        <f t="shared" si="14"/>
        <v>9.200443460854558</v>
      </c>
      <c r="F235" s="20">
        <f t="shared" si="15"/>
        <v>9.2004415614273398</v>
      </c>
      <c r="G235" s="20">
        <f t="shared" si="16"/>
        <v>8.937449697759746</v>
      </c>
    </row>
    <row r="236" spans="1:7" x14ac:dyDescent="0.25">
      <c r="A236" s="20">
        <v>21050</v>
      </c>
      <c r="B236" s="20">
        <f t="shared" si="13"/>
        <v>21.05</v>
      </c>
      <c r="C236" s="20">
        <f>(($B$2+$C$2*LN(A236)+$D$2*(LN(A236))^3)^-1)-273.15</f>
        <v>8.9226720784378699</v>
      </c>
      <c r="D236" s="20">
        <f>(($B$3+$C$3*LN(A236)+$D$3*(LN(A236))^3)^-1)-273.15</f>
        <v>8.8600493262438249</v>
      </c>
      <c r="E236" s="20">
        <f t="shared" si="14"/>
        <v>9.1511800371681034</v>
      </c>
      <c r="F236" s="20">
        <f t="shared" si="15"/>
        <v>9.1511782274743609</v>
      </c>
      <c r="G236" s="20">
        <f t="shared" si="16"/>
        <v>8.8882833579512521</v>
      </c>
    </row>
    <row r="237" spans="1:7" x14ac:dyDescent="0.25">
      <c r="A237" s="20">
        <v>21100</v>
      </c>
      <c r="B237" s="20">
        <f t="shared" si="13"/>
        <v>21.1</v>
      </c>
      <c r="C237" s="20">
        <f>(($B$2+$C$2*LN(A237)+$D$2*(LN(A237))^3)^-1)-273.15</f>
        <v>8.8735790067784706</v>
      </c>
      <c r="D237" s="20">
        <f>(($B$3+$C$3*LN(A237)+$D$3*(LN(A237))^3)^-1)-273.15</f>
        <v>8.8110065733999932</v>
      </c>
      <c r="E237" s="20">
        <f t="shared" si="14"/>
        <v>9.1020483481709107</v>
      </c>
      <c r="F237" s="20">
        <f t="shared" si="15"/>
        <v>9.1020466271486384</v>
      </c>
      <c r="G237" s="20">
        <f t="shared" si="16"/>
        <v>8.8392484766292796</v>
      </c>
    </row>
    <row r="238" spans="1:7" x14ac:dyDescent="0.25">
      <c r="A238" s="20">
        <v>21150</v>
      </c>
      <c r="B238" s="20">
        <f t="shared" si="13"/>
        <v>21.15</v>
      </c>
      <c r="C238" s="20">
        <f>(($B$2+$C$2*LN(A238)+$D$2*(LN(A238))^3)^-1)-273.15</f>
        <v>8.8246167892225458</v>
      </c>
      <c r="D238" s="20">
        <f>(($B$3+$C$3*LN(A238)+$D$3*(LN(A238))^3)^-1)-273.15</f>
        <v>8.7620945412664355</v>
      </c>
      <c r="E238" s="20">
        <f t="shared" si="14"/>
        <v>9.053047728061415</v>
      </c>
      <c r="F238" s="20">
        <f t="shared" si="15"/>
        <v>9.0530460946562812</v>
      </c>
      <c r="G238" s="20">
        <f t="shared" si="16"/>
        <v>8.7903443894372799</v>
      </c>
    </row>
    <row r="239" spans="1:7" x14ac:dyDescent="0.25">
      <c r="A239" s="20">
        <v>21200</v>
      </c>
      <c r="B239" s="20">
        <f t="shared" si="13"/>
        <v>21.2</v>
      </c>
      <c r="C239" s="20">
        <f>(($B$2+$C$2*LN(A239)+$D$2*(LN(A239))^3)^-1)-273.15</f>
        <v>8.7757847663056623</v>
      </c>
      <c r="D239" s="20">
        <f>(($B$3+$C$3*LN(A239)+$D$3*(LN(A239))^3)^-1)-273.15</f>
        <v>8.71331257105021</v>
      </c>
      <c r="E239" s="20">
        <f t="shared" si="14"/>
        <v>9.0041775159750159</v>
      </c>
      <c r="F239" s="20">
        <f t="shared" si="15"/>
        <v>9.004175969140249</v>
      </c>
      <c r="G239" s="20">
        <f t="shared" si="16"/>
        <v>8.7415704369444711</v>
      </c>
    </row>
    <row r="240" spans="1:7" x14ac:dyDescent="0.25">
      <c r="A240" s="20">
        <v>21250</v>
      </c>
      <c r="B240" s="20">
        <f t="shared" si="13"/>
        <v>21.25</v>
      </c>
      <c r="C240" s="20">
        <f>(($B$2+$C$2*LN(A240)+$D$2*(LN(A240))^3)^-1)-273.15</f>
        <v>8.7270822834398132</v>
      </c>
      <c r="D240" s="20">
        <f>(($B$3+$C$3*LN(A240)+$D$3*(LN(A240))^3)^-1)-273.15</f>
        <v>8.6646600088297987</v>
      </c>
      <c r="E240" s="20">
        <f t="shared" si="14"/>
        <v>8.9554370559353629</v>
      </c>
      <c r="F240" s="20">
        <f t="shared" si="15"/>
        <v>8.9554355946319788</v>
      </c>
      <c r="G240" s="20">
        <f t="shared" si="16"/>
        <v>8.6929259645977481</v>
      </c>
    </row>
    <row r="241" spans="1:7" x14ac:dyDescent="0.25">
      <c r="A241" s="20">
        <v>21300</v>
      </c>
      <c r="B241" s="20">
        <f t="shared" si="13"/>
        <v>21.3</v>
      </c>
      <c r="C241" s="20">
        <f>(($B$2+$C$2*LN(A241)+$D$2*(LN(A241))^3)^-1)-273.15</f>
        <v>8.6785086908660105</v>
      </c>
      <c r="D241" s="20">
        <f>(($B$3+$C$3*LN(A241)+$D$3*(LN(A241))^3)^-1)-273.15</f>
        <v>8.6161362055078143</v>
      </c>
      <c r="E241" s="20">
        <f t="shared" si="14"/>
        <v>8.9068256968072888</v>
      </c>
      <c r="F241" s="20">
        <f t="shared" si="15"/>
        <v>8.9068243200036363</v>
      </c>
      <c r="G241" s="20">
        <f t="shared" si="16"/>
        <v>8.6444103226741618</v>
      </c>
    </row>
    <row r="242" spans="1:7" x14ac:dyDescent="0.25">
      <c r="A242" s="20">
        <v>21350</v>
      </c>
      <c r="B242" s="20">
        <f t="shared" si="13"/>
        <v>21.35</v>
      </c>
      <c r="C242" s="20">
        <f>(($B$2+$C$2*LN(A242)+$D$2*(LN(A242))^3)^-1)-273.15</f>
        <v>8.6300633436076737</v>
      </c>
      <c r="D242" s="20">
        <f>(($B$3+$C$3*LN(A242)+$D$3*(LN(A242))^3)^-1)-273.15</f>
        <v>8.5677405167643315</v>
      </c>
      <c r="E242" s="20">
        <f t="shared" si="14"/>
        <v>8.858342792249573</v>
      </c>
      <c r="F242" s="20">
        <f t="shared" si="15"/>
        <v>8.8583414989213338</v>
      </c>
      <c r="G242" s="20">
        <f t="shared" si="16"/>
        <v>8.5960228662341933</v>
      </c>
    </row>
    <row r="243" spans="1:7" x14ac:dyDescent="0.25">
      <c r="A243" s="20">
        <v>21400</v>
      </c>
      <c r="B243" s="20">
        <f t="shared" si="13"/>
        <v>21.4</v>
      </c>
      <c r="C243" s="20">
        <f>(($B$2+$C$2*LN(A243)+$D$2*(LN(A243))^3)^-1)-273.15</f>
        <v>8.5817456014236768</v>
      </c>
      <c r="D243" s="20">
        <f>(($B$3+$C$3*LN(A243)+$D$3*(LN(A243))^3)^-1)-273.15</f>
        <v>8.5194723030103319</v>
      </c>
      <c r="E243" s="20">
        <f t="shared" si="14"/>
        <v>8.8099877006681027</v>
      </c>
      <c r="F243" s="20">
        <f t="shared" si="15"/>
        <v>8.8099864897986322</v>
      </c>
      <c r="G243" s="20">
        <f t="shared" si="16"/>
        <v>8.5477629550749725</v>
      </c>
    </row>
    <row r="244" spans="1:7" x14ac:dyDescent="0.25">
      <c r="A244" s="20">
        <v>21450</v>
      </c>
      <c r="B244" s="20">
        <f t="shared" si="13"/>
        <v>21.45</v>
      </c>
      <c r="C244" s="20">
        <f>(($B$2+$C$2*LN(A244)+$D$2*(LN(A244))^3)^-1)-273.15</f>
        <v>8.5335548287632719</v>
      </c>
      <c r="D244" s="20">
        <f>(($B$3+$C$3*LN(A244)+$D$3*(LN(A244))^3)^-1)-273.15</f>
        <v>8.4713309293417751</v>
      </c>
      <c r="E244" s="20">
        <f t="shared" si="14"/>
        <v>8.7617597851707387</v>
      </c>
      <c r="F244" s="20">
        <f t="shared" si="15"/>
        <v>8.761758655750441</v>
      </c>
      <c r="G244" s="20">
        <f t="shared" si="16"/>
        <v>8.4996299536848028</v>
      </c>
    </row>
    <row r="245" spans="1:7" x14ac:dyDescent="0.25">
      <c r="A245" s="20">
        <v>21500</v>
      </c>
      <c r="B245" s="20">
        <f t="shared" si="13"/>
        <v>21.5</v>
      </c>
      <c r="C245" s="20">
        <f>(($B$2+$C$2*LN(A245)+$D$2*(LN(A245))^3)^-1)-273.15</f>
        <v>8.4854903947202729</v>
      </c>
      <c r="D245" s="20">
        <f>(($B$3+$C$3*LN(A245)+$D$3*(LN(A245))^3)^-1)-273.15</f>
        <v>8.4233157654952606</v>
      </c>
      <c r="E245" s="20">
        <f t="shared" si="14"/>
        <v>8.7136584135212729</v>
      </c>
      <c r="F245" s="20">
        <f t="shared" si="15"/>
        <v>8.7136573645478279</v>
      </c>
      <c r="G245" s="20">
        <f t="shared" si="16"/>
        <v>8.4516232311980275</v>
      </c>
    </row>
    <row r="246" spans="1:7" x14ac:dyDescent="0.25">
      <c r="A246" s="20">
        <v>21550</v>
      </c>
      <c r="B246" s="20">
        <f t="shared" si="13"/>
        <v>21.55</v>
      </c>
      <c r="C246" s="20">
        <f>(($B$2+$C$2*LN(A246)+$D$2*(LN(A246))^3)^-1)-273.15</f>
        <v>8.4375516729887181</v>
      </c>
      <c r="D246" s="20">
        <f>(($B$3+$C$3*LN(A246)+$D$3*(LN(A246))^3)^-1)-273.15</f>
        <v>8.375426185802155</v>
      </c>
      <c r="E246" s="20">
        <f t="shared" si="14"/>
        <v>8.6656829580948056</v>
      </c>
      <c r="F246" s="20">
        <f t="shared" si="15"/>
        <v>8.6656819885732261</v>
      </c>
      <c r="G246" s="20">
        <f t="shared" si="16"/>
        <v>8.4037421613497827</v>
      </c>
    </row>
    <row r="247" spans="1:7" x14ac:dyDescent="0.25">
      <c r="A247" s="20">
        <v>21600</v>
      </c>
      <c r="B247" s="20">
        <f t="shared" si="13"/>
        <v>21.6</v>
      </c>
      <c r="C247" s="20">
        <f>(($B$2+$C$2*LN(A247)+$D$2*(LN(A247))^3)^-1)-273.15</f>
        <v>8.3897380418187026</v>
      </c>
      <c r="D247" s="20">
        <f>(($B$3+$C$3*LN(A247)+$D$3*(LN(A247))^3)^-1)-273.15</f>
        <v>8.3276615691459597</v>
      </c>
      <c r="E247" s="20">
        <f t="shared" si="14"/>
        <v>8.6178327958338059</v>
      </c>
      <c r="F247" s="20">
        <f t="shared" si="15"/>
        <v>8.617831904775926</v>
      </c>
      <c r="G247" s="20">
        <f t="shared" si="16"/>
        <v>8.3559861224325687</v>
      </c>
    </row>
    <row r="248" spans="1:7" x14ac:dyDescent="0.25">
      <c r="A248" s="20">
        <v>21650</v>
      </c>
      <c r="B248" s="20">
        <f t="shared" si="13"/>
        <v>21.65</v>
      </c>
      <c r="C248" s="20">
        <f>(($B$2+$C$2*LN(A248)+$D$2*(LN(A248))^3)^-1)-273.15</f>
        <v>8.3420488839723816</v>
      </c>
      <c r="D248" s="20">
        <f>(($B$3+$C$3*LN(A248)+$D$3*(LN(A248))^3)^-1)-273.15</f>
        <v>8.2800212989170063</v>
      </c>
      <c r="E248" s="20">
        <f t="shared" si="14"/>
        <v>8.5701073082038306</v>
      </c>
      <c r="F248" s="20">
        <f t="shared" si="15"/>
        <v>8.5701064946289307</v>
      </c>
      <c r="G248" s="20">
        <f t="shared" si="16"/>
        <v>8.3083544972517984</v>
      </c>
    </row>
    <row r="249" spans="1:7" x14ac:dyDescent="0.25">
      <c r="A249" s="20">
        <v>21700</v>
      </c>
      <c r="B249" s="20">
        <f t="shared" si="13"/>
        <v>21.7</v>
      </c>
      <c r="C249" s="20">
        <f>(($B$2+$C$2*LN(A249)+$D$2*(LN(A249))^3)^-1)-273.15</f>
        <v>8.2944835866813378</v>
      </c>
      <c r="D249" s="20">
        <f>(($B$3+$C$3*LN(A249)+$D$3*(LN(A249))^3)^-1)-273.15</f>
        <v>8.2325047629709616</v>
      </c>
      <c r="E249" s="20">
        <f t="shared" si="14"/>
        <v>8.5225058811506642</v>
      </c>
      <c r="F249" s="20">
        <f t="shared" si="15"/>
        <v>8.5225051440847324</v>
      </c>
      <c r="G249" s="20">
        <f t="shared" si="16"/>
        <v>8.2608466730833925</v>
      </c>
    </row>
    <row r="250" spans="1:7" x14ac:dyDescent="0.25">
      <c r="A250" s="20">
        <v>21750</v>
      </c>
      <c r="B250" s="20">
        <f t="shared" si="13"/>
        <v>21.75</v>
      </c>
      <c r="C250" s="20">
        <f>(($B$2+$C$2*LN(A250)+$D$2*(LN(A250))^3)^-1)-273.15</f>
        <v>8.2470415416036644</v>
      </c>
      <c r="D250" s="20">
        <f>(($B$3+$C$3*LN(A250)+$D$3*(LN(A250))^3)^-1)-273.15</f>
        <v>8.1851113535853415</v>
      </c>
      <c r="E250" s="20">
        <f t="shared" si="14"/>
        <v>8.4750279050574591</v>
      </c>
      <c r="F250" s="20">
        <f t="shared" si="15"/>
        <v>8.475027243533475</v>
      </c>
      <c r="G250" s="20">
        <f t="shared" si="16"/>
        <v>8.2134620416304642</v>
      </c>
    </row>
    <row r="251" spans="1:7" x14ac:dyDescent="0.25">
      <c r="A251" s="20">
        <v>21800</v>
      </c>
      <c r="B251" s="20">
        <f t="shared" si="13"/>
        <v>21.8</v>
      </c>
      <c r="C251" s="20">
        <f>(($B$2+$C$2*LN(A251)+$D$2*(LN(A251))^3)^-1)-273.15</f>
        <v>8.1997221447819015</v>
      </c>
      <c r="D251" s="20">
        <f>(($B$3+$C$3*LN(A251)+$D$3*(LN(A251))^3)^-1)-273.15</f>
        <v>8.1378404674175044</v>
      </c>
      <c r="E251" s="20">
        <f t="shared" si="14"/>
        <v>8.4276727747025006</v>
      </c>
      <c r="F251" s="20">
        <f t="shared" si="15"/>
        <v>8.4276721877603222</v>
      </c>
      <c r="G251" s="20">
        <f t="shared" si="16"/>
        <v>8.1661999989817673</v>
      </c>
    </row>
    <row r="252" spans="1:7" x14ac:dyDescent="0.25">
      <c r="A252" s="20">
        <v>21850</v>
      </c>
      <c r="B252" s="20">
        <f t="shared" si="13"/>
        <v>21.85</v>
      </c>
      <c r="C252" s="20">
        <f>(($B$2+$C$2*LN(A252)+$D$2*(LN(A252))^3)^-1)-273.15</f>
        <v>8.1525247966016536</v>
      </c>
      <c r="D252" s="20">
        <f>(($B$3+$C$3*LN(A252)+$D$3*(LN(A252))^3)^-1)-273.15</f>
        <v>8.0906915054634965</v>
      </c>
      <c r="E252" s="20">
        <f t="shared" si="14"/>
        <v>8.380439889217655</v>
      </c>
      <c r="F252" s="20">
        <f t="shared" si="15"/>
        <v>8.3804393759037907</v>
      </c>
      <c r="G252" s="20">
        <f t="shared" si="16"/>
        <v>8.1190599455698589</v>
      </c>
    </row>
    <row r="253" spans="1:7" x14ac:dyDescent="0.25">
      <c r="A253" s="20">
        <v>21900</v>
      </c>
      <c r="B253" s="20">
        <f t="shared" si="13"/>
        <v>21.9</v>
      </c>
      <c r="C253" s="20">
        <f>(($B$2+$C$2*LN(A253)+$D$2*(LN(A253))^3)^-1)-273.15</f>
        <v>8.1054489017500373</v>
      </c>
      <c r="D253" s="20">
        <f>(($B$3+$C$3*LN(A253)+$D$3*(LN(A253))^3)^-1)-273.15</f>
        <v>8.0436638730168966</v>
      </c>
      <c r="E253" s="20">
        <f t="shared" si="14"/>
        <v>8.3333286520467595</v>
      </c>
      <c r="F253" s="20">
        <f t="shared" si="15"/>
        <v>8.3333282114147096</v>
      </c>
      <c r="G253" s="20">
        <f t="shared" si="16"/>
        <v>8.0720412861298882</v>
      </c>
    </row>
    <row r="254" spans="1:7" x14ac:dyDescent="0.25">
      <c r="A254" s="20">
        <v>21950</v>
      </c>
      <c r="B254" s="20">
        <f t="shared" si="13"/>
        <v>21.95</v>
      </c>
      <c r="C254" s="20">
        <f>(($B$2+$C$2*LN(A254)+$D$2*(LN(A254))^3)^-1)-273.15</f>
        <v>8.0584938691755497</v>
      </c>
      <c r="D254" s="20">
        <f>(($B$3+$C$3*LN(A254)+$D$3*(LN(A254))^3)^-1)-273.15</f>
        <v>7.9967569796276621</v>
      </c>
      <c r="E254" s="20">
        <f t="shared" si="14"/>
        <v>8.2863384709053776</v>
      </c>
      <c r="F254" s="20">
        <f t="shared" si="15"/>
        <v>8.286338102015236</v>
      </c>
      <c r="G254" s="20">
        <f t="shared" si="16"/>
        <v>8.0251434296590105</v>
      </c>
    </row>
    <row r="255" spans="1:7" x14ac:dyDescent="0.25">
      <c r="A255" s="20">
        <v>22000</v>
      </c>
      <c r="B255" s="20">
        <f t="shared" si="13"/>
        <v>22</v>
      </c>
      <c r="C255" s="20">
        <f>(($B$2+$C$2*LN(A255)+$D$2*(LN(A255))^3)^-1)-273.15</f>
        <v>8.0116591120474823</v>
      </c>
      <c r="D255" s="20">
        <f>(($B$3+$C$3*LN(A255)+$D$3*(LN(A255))^3)^-1)-273.15</f>
        <v>7.9499702390628499</v>
      </c>
      <c r="E255" s="20">
        <f t="shared" si="14"/>
        <v>8.2394687577401555</v>
      </c>
      <c r="F255" s="20">
        <f t="shared" si="15"/>
        <v>8.2394684596586103</v>
      </c>
      <c r="G255" s="20">
        <f t="shared" si="16"/>
        <v>7.9783657893761983</v>
      </c>
    </row>
    <row r="256" spans="1:7" x14ac:dyDescent="0.25">
      <c r="A256" s="20">
        <v>22050</v>
      </c>
      <c r="B256" s="20">
        <f t="shared" si="13"/>
        <v>22.05</v>
      </c>
      <c r="C256" s="20">
        <f>(($B$2+$C$2*LN(A256)+$D$2*(LN(A256))^3)^-1)-273.15</f>
        <v>7.9649440477165285</v>
      </c>
      <c r="D256" s="20">
        <f>(($B$3+$C$3*LN(A256)+$D$3*(LN(A256))^3)^-1)-273.15</f>
        <v>7.9033030692662578</v>
      </c>
      <c r="E256" s="20">
        <f t="shared" si="14"/>
        <v>8.192718928689203</v>
      </c>
      <c r="F256" s="20">
        <f t="shared" si="15"/>
        <v>8.1927187004895927</v>
      </c>
      <c r="G256" s="20">
        <f t="shared" si="16"/>
        <v>7.931707782682679</v>
      </c>
    </row>
    <row r="257" spans="1:7" x14ac:dyDescent="0.25">
      <c r="A257" s="20">
        <v>22100</v>
      </c>
      <c r="B257" s="20">
        <f t="shared" si="13"/>
        <v>22.1</v>
      </c>
      <c r="C257" s="20">
        <f>(($B$2+$C$2*LN(A257)+$D$2*(LN(A257))^3)^-1)-273.15</f>
        <v>7.9183480976753913</v>
      </c>
      <c r="D257" s="20">
        <f>(($B$3+$C$3*LN(A257)+$D$3*(LN(A257))^3)^-1)-273.15</f>
        <v>7.8567548923196568</v>
      </c>
      <c r="E257" s="20">
        <f t="shared" si="14"/>
        <v>8.1460884040427004</v>
      </c>
      <c r="F257" s="20">
        <f t="shared" si="15"/>
        <v>8.1460882448046732</v>
      </c>
      <c r="G257" s="20">
        <f t="shared" si="16"/>
        <v>7.8851688311223711</v>
      </c>
    </row>
    <row r="258" spans="1:7" x14ac:dyDescent="0.25">
      <c r="A258" s="20">
        <v>22150</v>
      </c>
      <c r="B258" s="20">
        <f t="shared" si="13"/>
        <v>22.15</v>
      </c>
      <c r="C258" s="20">
        <f>(($B$2+$C$2*LN(A258)+$D$2*(LN(A258))^3)^-1)-273.15</f>
        <v>7.8718706875201292</v>
      </c>
      <c r="D258" s="20">
        <f>(($B$3+$C$3*LN(A258)+$D$3*(LN(A258))^3)^-1)-273.15</f>
        <v>7.8103251344039109</v>
      </c>
      <c r="E258" s="20">
        <f t="shared" si="14"/>
        <v>8.0995766082038472</v>
      </c>
      <c r="F258" s="20">
        <f t="shared" si="15"/>
        <v>8.0995765170139293</v>
      </c>
      <c r="G258" s="20">
        <f t="shared" si="16"/>
        <v>7.8387483603434021</v>
      </c>
    </row>
    <row r="259" spans="1:7" x14ac:dyDescent="0.25">
      <c r="A259" s="20">
        <v>22200</v>
      </c>
      <c r="B259" s="20">
        <f t="shared" si="13"/>
        <v>22.2</v>
      </c>
      <c r="C259" s="20">
        <f>(($B$2+$C$2*LN(A259)+$D$2*(LN(A259))^3)^-1)-273.15</f>
        <v>7.825511246911617</v>
      </c>
      <c r="D259" s="20">
        <f>(($B$3+$C$3*LN(A259)+$D$3*(LN(A259))^3)^-1)-273.15</f>
        <v>7.7640132257606638</v>
      </c>
      <c r="E259" s="20">
        <f t="shared" si="14"/>
        <v>8.053182969651175</v>
      </c>
      <c r="F259" s="20">
        <f t="shared" si="15"/>
        <v>8.0531829456018045</v>
      </c>
      <c r="G259" s="20">
        <f t="shared" si="16"/>
        <v>7.7924458000596246</v>
      </c>
    </row>
    <row r="260" spans="1:7" x14ac:dyDescent="0.25">
      <c r="A260" s="20">
        <v>22250</v>
      </c>
      <c r="B260" s="20">
        <f t="shared" si="13"/>
        <v>22.25</v>
      </c>
      <c r="C260" s="20">
        <f>(($B$2+$C$2*LN(A260)+$D$2*(LN(A260))^3)^-1)-273.15</f>
        <v>7.7792692095380858</v>
      </c>
      <c r="D260" s="20">
        <f>(($B$3+$C$3*LN(A260)+$D$3*(LN(A260))^3)^-1)-273.15</f>
        <v>7.7178186006546525</v>
      </c>
      <c r="E260" s="20">
        <f t="shared" si="14"/>
        <v>8.0069069208993824</v>
      </c>
      <c r="F260" s="20">
        <f t="shared" si="15"/>
        <v>8.0069069630895342</v>
      </c>
      <c r="G260" s="20">
        <f t="shared" si="16"/>
        <v>7.7462605840128163</v>
      </c>
    </row>
    <row r="261" spans="1:7" x14ac:dyDescent="0.25">
      <c r="A261" s="20">
        <v>22300</v>
      </c>
      <c r="B261" s="20">
        <f t="shared" si="13"/>
        <v>22.3</v>
      </c>
      <c r="C261" s="20">
        <f>(($B$2+$C$2*LN(A261)+$D$2*(LN(A261))^3)^-1)-273.15</f>
        <v>7.7331440130769806</v>
      </c>
      <c r="D261" s="20">
        <f>(($B$3+$C$3*LN(A261)+$D$3*(LN(A261))^3)^-1)-273.15</f>
        <v>7.6717406973360767</v>
      </c>
      <c r="E261" s="20">
        <f t="shared" si="14"/>
        <v>7.9607478984627278</v>
      </c>
      <c r="F261" s="20">
        <f t="shared" si="15"/>
        <v>7.960748005997857</v>
      </c>
      <c r="G261" s="20">
        <f t="shared" si="16"/>
        <v>7.7001921499350487</v>
      </c>
    </row>
    <row r="262" spans="1:7" x14ac:dyDescent="0.25">
      <c r="A262" s="20">
        <v>22350</v>
      </c>
      <c r="B262" s="20">
        <f t="shared" si="13"/>
        <v>22.35</v>
      </c>
      <c r="C262" s="20">
        <f>(($B$2+$C$2*LN(A262)+$D$2*(LN(A262))^3)^-1)-273.15</f>
        <v>7.6871350991588088</v>
      </c>
      <c r="D262" s="20">
        <f>(($B$3+$C$3*LN(A262)+$D$3*(LN(A262))^3)^-1)-273.15</f>
        <v>7.6257789580038207</v>
      </c>
      <c r="E262" s="20">
        <f t="shared" si="14"/>
        <v>7.9147053428176832</v>
      </c>
      <c r="F262" s="20">
        <f t="shared" si="15"/>
        <v>7.9147055148092136</v>
      </c>
      <c r="G262" s="20">
        <f t="shared" si="16"/>
        <v>7.6542399395117968</v>
      </c>
    </row>
    <row r="263" spans="1:7" x14ac:dyDescent="0.25">
      <c r="A263" s="20">
        <v>22400</v>
      </c>
      <c r="B263" s="20">
        <f t="shared" si="13"/>
        <v>22.4</v>
      </c>
      <c r="C263" s="20">
        <f>(($B$2+$C$2*LN(A263)+$D$2*(LN(A263))^3)^-1)-273.15</f>
        <v>7.6412419133300773</v>
      </c>
      <c r="D263" s="20">
        <f>(($B$3+$C$3*LN(A263)+$D$3*(LN(A263))^3)^-1)-273.15</f>
        <v>7.5799328287689036</v>
      </c>
      <c r="E263" s="20">
        <f t="shared" si="14"/>
        <v>7.8687786983660999</v>
      </c>
      <c r="F263" s="20">
        <f t="shared" si="15"/>
        <v>7.8687789339317078</v>
      </c>
      <c r="G263" s="20">
        <f t="shared" si="16"/>
        <v>7.6084033983455583</v>
      </c>
    </row>
    <row r="264" spans="1:7" x14ac:dyDescent="0.25">
      <c r="A264" s="20">
        <v>22450</v>
      </c>
      <c r="B264" s="20">
        <f t="shared" si="13"/>
        <v>22.45</v>
      </c>
      <c r="C264" s="20">
        <f>(($B$2+$C$2*LN(A264)+$D$2*(LN(A264))^3)^-1)-273.15</f>
        <v>7.5954639050168566</v>
      </c>
      <c r="D264" s="20">
        <f>(($B$3+$C$3*LN(A264)+$D$3*(LN(A264))^3)^-1)-273.15</f>
        <v>7.5342017596181563</v>
      </c>
      <c r="E264" s="20">
        <f t="shared" si="14"/>
        <v>7.822967413398942</v>
      </c>
      <c r="F264" s="20">
        <f t="shared" si="15"/>
        <v>7.8229677116625567</v>
      </c>
      <c r="G264" s="20">
        <f t="shared" si="16"/>
        <v>7.562681975918963</v>
      </c>
    </row>
    <row r="265" spans="1:7" x14ac:dyDescent="0.25">
      <c r="A265" s="20">
        <v>22500</v>
      </c>
      <c r="B265" s="20">
        <f t="shared" si="13"/>
        <v>22.5</v>
      </c>
      <c r="C265" s="20">
        <f>(($B$2+$C$2*LN(A265)+$D$2*(LN(A265))^3)^-1)-273.15</f>
        <v>7.5498005274896514</v>
      </c>
      <c r="D265" s="20">
        <f>(($B$3+$C$3*LN(A265)+$D$3*(LN(A265))^3)^-1)-273.15</f>
        <v>7.4885852043785803</v>
      </c>
      <c r="E265" s="20">
        <f t="shared" si="14"/>
        <v>7.7772709400606459</v>
      </c>
      <c r="F265" s="20">
        <f t="shared" si="15"/>
        <v>7.777271300152222</v>
      </c>
      <c r="G265" s="20">
        <f t="shared" si="16"/>
        <v>7.5170751255598702</v>
      </c>
    </row>
    <row r="266" spans="1:7" x14ac:dyDescent="0.25">
      <c r="A266" s="20">
        <v>22550</v>
      </c>
      <c r="B266" s="20">
        <f t="shared" si="13"/>
        <v>22.55</v>
      </c>
      <c r="C266" s="20">
        <f>(($B$2+$C$2*LN(A266)+$D$2*(LN(A266))^3)^-1)-273.15</f>
        <v>7.5042512378277593</v>
      </c>
      <c r="D266" s="20">
        <f>(($B$3+$C$3*LN(A266)+$D$3*(LN(A266))^3)^-1)-273.15</f>
        <v>7.4430826206823326</v>
      </c>
      <c r="E266" s="20">
        <f t="shared" si="14"/>
        <v>7.7316887343137637</v>
      </c>
      <c r="F266" s="20">
        <f t="shared" si="15"/>
        <v>7.7316891553691676</v>
      </c>
      <c r="G266" s="20">
        <f t="shared" si="16"/>
        <v>7.4715823044055014</v>
      </c>
    </row>
    <row r="267" spans="1:7" x14ac:dyDescent="0.25">
      <c r="A267" s="20">
        <v>22600</v>
      </c>
      <c r="B267" s="20">
        <f t="shared" si="13"/>
        <v>22.6</v>
      </c>
      <c r="C267" s="20">
        <f>(($B$2+$C$2*LN(A267)+$D$2*(LN(A267))^3)^-1)-273.15</f>
        <v>7.4588154968841422</v>
      </c>
      <c r="D267" s="20">
        <f>(($B$3+$C$3*LN(A267)+$D$3*(LN(A267))^3)^-1)-273.15</f>
        <v>7.3976934699313688</v>
      </c>
      <c r="E267" s="20">
        <f t="shared" si="14"/>
        <v>7.6862202559033221</v>
      </c>
      <c r="F267" s="20">
        <f t="shared" si="15"/>
        <v>7.6862207370645024</v>
      </c>
      <c r="G267" s="20">
        <f t="shared" si="16"/>
        <v>7.4262029733675945</v>
      </c>
    </row>
    <row r="268" spans="1:7" x14ac:dyDescent="0.25">
      <c r="A268" s="20">
        <v>22650</v>
      </c>
      <c r="B268" s="20">
        <f t="shared" si="13"/>
        <v>22.65</v>
      </c>
      <c r="C268" s="20">
        <f>(($B$2+$C$2*LN(A268)+$D$2*(LN(A268))^3)^-1)-273.15</f>
        <v>7.413492769251377</v>
      </c>
      <c r="D268" s="20">
        <f>(($B$3+$C$3*LN(A268)+$D$3*(LN(A268))^3)^-1)-273.15</f>
        <v>7.3524172172633371</v>
      </c>
      <c r="E268" s="20">
        <f t="shared" si="14"/>
        <v>7.640864968323001</v>
      </c>
      <c r="F268" s="20">
        <f t="shared" si="15"/>
        <v>7.640865508737761</v>
      </c>
      <c r="G268" s="20">
        <f t="shared" si="16"/>
        <v>7.3809365970978433</v>
      </c>
    </row>
    <row r="269" spans="1:7" x14ac:dyDescent="0.25">
      <c r="A269" s="20">
        <v>22700</v>
      </c>
      <c r="B269" s="20">
        <f t="shared" si="13"/>
        <v>22.7</v>
      </c>
      <c r="C269" s="20">
        <f>(($B$2+$C$2*LN(A269)+$D$2*(LN(A269))^3)^-1)-273.15</f>
        <v>7.3682825232268669</v>
      </c>
      <c r="D269" s="20">
        <f>(($B$3+$C$3*LN(A269)+$D$3*(LN(A269))^3)^-1)-273.15</f>
        <v>7.3072533315170745</v>
      </c>
      <c r="E269" s="20">
        <f t="shared" si="14"/>
        <v>7.5956223387802311</v>
      </c>
      <c r="F269" s="20">
        <f t="shared" si="15"/>
        <v>7.5956229376024567</v>
      </c>
      <c r="G269" s="20">
        <f t="shared" si="16"/>
        <v>7.3357826439538485</v>
      </c>
    </row>
    <row r="270" spans="1:7" x14ac:dyDescent="0.25">
      <c r="A270" s="20">
        <v>22750</v>
      </c>
      <c r="B270" s="20">
        <f t="shared" si="13"/>
        <v>22.75</v>
      </c>
      <c r="C270" s="20">
        <f>(($B$2+$C$2*LN(A270)+$D$2*(LN(A270))^3)^-1)-273.15</f>
        <v>7.3231842307796455</v>
      </c>
      <c r="D270" s="20">
        <f>(($B$3+$C$3*LN(A270)+$D$3*(LN(A270))^3)^-1)-273.15</f>
        <v>7.2622012851992395</v>
      </c>
      <c r="E270" s="20">
        <f t="shared" si="14"/>
        <v>7.5504918381627704</v>
      </c>
      <c r="F270" s="20">
        <f t="shared" si="15"/>
        <v>7.550492494551861</v>
      </c>
      <c r="G270" s="20">
        <f t="shared" si="16"/>
        <v>7.2907405859651249</v>
      </c>
    </row>
    <row r="271" spans="1:7" x14ac:dyDescent="0.25">
      <c r="A271" s="20">
        <v>22800</v>
      </c>
      <c r="B271" s="20">
        <f t="shared" si="13"/>
        <v>22.8</v>
      </c>
      <c r="C271" s="20">
        <f>(($B$2+$C$2*LN(A271)+$D$2*(LN(A271))^3)^-1)-273.15</f>
        <v>7.2781973675166682</v>
      </c>
      <c r="D271" s="20">
        <f>(($B$3+$C$3*LN(A271)+$D$3*(LN(A271))^3)^-1)-273.15</f>
        <v>7.2172605544507746</v>
      </c>
      <c r="E271" s="20">
        <f t="shared" si="14"/>
        <v>7.5054729410050527</v>
      </c>
      <c r="F271" s="20">
        <f t="shared" si="15"/>
        <v>7.5054736541263765</v>
      </c>
      <c r="G271" s="20">
        <f t="shared" si="16"/>
        <v>7.2458098987997914</v>
      </c>
    </row>
    <row r="272" spans="1:7" x14ac:dyDescent="0.25">
      <c r="A272" s="20">
        <v>22850</v>
      </c>
      <c r="B272" s="20">
        <f t="shared" ref="B272:B335" si="17">A272/1000</f>
        <v>22.85</v>
      </c>
      <c r="C272" s="20">
        <f>(($B$2+$C$2*LN(A272)+$D$2*(LN(A272))^3)^-1)-273.15</f>
        <v>7.2333214126500138</v>
      </c>
      <c r="D272" s="20">
        <f>(($B$3+$C$3*LN(A272)+$D$3*(LN(A272))^3)^-1)-273.15</f>
        <v>7.1724306190138236</v>
      </c>
      <c r="E272" s="20">
        <f t="shared" si="14"/>
        <v>7.460565125455048</v>
      </c>
      <c r="F272" s="20">
        <f t="shared" si="15"/>
        <v>7.4605658944797142</v>
      </c>
      <c r="G272" s="20">
        <f t="shared" si="16"/>
        <v>7.2009900617317157</v>
      </c>
    </row>
    <row r="273" spans="1:7" x14ac:dyDescent="0.25">
      <c r="A273" s="20">
        <v>22900</v>
      </c>
      <c r="B273" s="20">
        <f t="shared" si="17"/>
        <v>22.9</v>
      </c>
      <c r="C273" s="20">
        <f>(($B$2+$C$2*LN(A273)+$D$2*(LN(A273))^3)^-1)-273.15</f>
        <v>7.188555848963972</v>
      </c>
      <c r="D273" s="20">
        <f>(($B$3+$C$3*LN(A273)+$D$3*(LN(A273))^3)^-1)-273.15</f>
        <v>7.1277109621996146</v>
      </c>
      <c r="E273" s="20">
        <f t="shared" ref="E273:E336" si="18">(($B$4+$C$4*LN($A273)+$D$4*(LN($A273))^3)^-1)-273.15</f>
        <v>7.4157678732416912</v>
      </c>
      <c r="F273" s="20">
        <f t="shared" ref="F273:F336" si="19">(($B$5+$C$5*LN($A273)+$D$5*(LN($A273))^3)^-1)-273.15</f>
        <v>7.4157686973464365</v>
      </c>
      <c r="G273" s="20">
        <f t="shared" ref="G273:G336" si="20">(($B$6+$C$6*LN($A273)+$D$6*(LN($A273))^3)^-1)-273.15</f>
        <v>7.1562805576077722</v>
      </c>
    </row>
    <row r="274" spans="1:7" x14ac:dyDescent="0.25">
      <c r="A274" s="20">
        <v>22950</v>
      </c>
      <c r="B274" s="20">
        <f t="shared" si="17"/>
        <v>22.95</v>
      </c>
      <c r="C274" s="20">
        <f>(($B$2+$C$2*LN(A274)+$D$2*(LN(A274))^3)^-1)-273.15</f>
        <v>7.1439001627830407</v>
      </c>
      <c r="D274" s="20">
        <f>(($B$3+$C$3*LN(A274)+$D$3*(LN(A274))^3)^-1)-273.15</f>
        <v>7.0831010708554345</v>
      </c>
      <c r="E274" s="20">
        <f t="shared" si="18"/>
        <v>7.3710806696423674</v>
      </c>
      <c r="F274" s="20">
        <f t="shared" si="19"/>
        <v>7.3710815480095562</v>
      </c>
      <c r="G274" s="20">
        <f t="shared" si="20"/>
        <v>7.1116808728153273</v>
      </c>
    </row>
    <row r="275" spans="1:7" x14ac:dyDescent="0.25">
      <c r="A275" s="20">
        <v>23000</v>
      </c>
      <c r="B275" s="20">
        <f t="shared" si="17"/>
        <v>23</v>
      </c>
      <c r="C275" s="20">
        <f>(($B$2+$C$2*LN(A275)+$D$2*(LN(A275))^3)^-1)-273.15</f>
        <v>7.0993538439399231</v>
      </c>
      <c r="D275" s="20">
        <f>(($B$3+$C$3*LN(A275)+$D$3*(LN(A275))^3)^-1)-273.15</f>
        <v>7.0386004353335352</v>
      </c>
      <c r="E275" s="20">
        <f t="shared" si="18"/>
        <v>7.3265030034510232</v>
      </c>
      <c r="F275" s="20">
        <f t="shared" si="19"/>
        <v>7.3265039352685903</v>
      </c>
      <c r="G275" s="20">
        <f t="shared" si="20"/>
        <v>7.0671904972505786</v>
      </c>
    </row>
    <row r="276" spans="1:7" x14ac:dyDescent="0.25">
      <c r="A276" s="20">
        <v>23050</v>
      </c>
      <c r="B276" s="20">
        <f t="shared" si="17"/>
        <v>23.05</v>
      </c>
      <c r="C276" s="20">
        <f>(($B$2+$C$2*LN(A276)+$D$2*(LN(A276))^3)^-1)-273.15</f>
        <v>7.0549163857440362</v>
      </c>
      <c r="D276" s="20">
        <f>(($B$3+$C$3*LN(A276)+$D$3*(LN(A276))^3)^-1)-273.15</f>
        <v>6.9942085494591311</v>
      </c>
      <c r="E276" s="20">
        <f t="shared" si="18"/>
        <v>7.2820343669465615</v>
      </c>
      <c r="F276" s="20">
        <f t="shared" si="19"/>
        <v>7.2820353514079557</v>
      </c>
      <c r="G276" s="20">
        <f t="shared" si="20"/>
        <v>7.0228089242870624</v>
      </c>
    </row>
    <row r="277" spans="1:7" x14ac:dyDescent="0.25">
      <c r="A277" s="20">
        <v>23100</v>
      </c>
      <c r="B277" s="20">
        <f t="shared" si="17"/>
        <v>23.1</v>
      </c>
      <c r="C277" s="20">
        <f>(($B$2+$C$2*LN(A277)+$D$2*(LN(A277))^3)^-1)-273.15</f>
        <v>7.0105872849499633</v>
      </c>
      <c r="D277" s="20">
        <f>(($B$3+$C$3*LN(A277)+$D$3*(LN(A277))^3)^-1)-273.15</f>
        <v>6.9499249104994192</v>
      </c>
      <c r="E277" s="20">
        <f t="shared" si="18"/>
        <v>7.2376742558614637</v>
      </c>
      <c r="F277" s="20">
        <f t="shared" si="19"/>
        <v>7.2376752921657044</v>
      </c>
      <c r="G277" s="20">
        <f t="shared" si="20"/>
        <v>6.9785356507441634</v>
      </c>
    </row>
    <row r="278" spans="1:7" x14ac:dyDescent="0.25">
      <c r="A278" s="20">
        <v>23150</v>
      </c>
      <c r="B278" s="20">
        <f t="shared" si="17"/>
        <v>23.15</v>
      </c>
      <c r="C278" s="20">
        <f>(($B$2+$C$2*LN(A278)+$D$2*(LN(A278))^3)^-1)-273.15</f>
        <v>6.9663660417272695</v>
      </c>
      <c r="D278" s="20">
        <f>(($B$3+$C$3*LN(A278)+$D$3*(LN(A278))^3)^-1)-273.15</f>
        <v>6.9057490191326565</v>
      </c>
      <c r="E278" s="20">
        <f t="shared" si="18"/>
        <v>7.1934221693508107</v>
      </c>
      <c r="F278" s="20">
        <f t="shared" si="19"/>
        <v>7.1934232567023741</v>
      </c>
      <c r="G278" s="20">
        <f t="shared" si="20"/>
        <v>6.9343701768564188</v>
      </c>
    </row>
    <row r="279" spans="1:7" x14ac:dyDescent="0.25">
      <c r="A279" s="20">
        <v>23200</v>
      </c>
      <c r="B279" s="20">
        <f t="shared" si="17"/>
        <v>23.2</v>
      </c>
      <c r="C279" s="20">
        <f>(($B$2+$C$2*LN(A279)+$D$2*(LN(A279))^3)^-1)-273.15</f>
        <v>6.9222521596293518</v>
      </c>
      <c r="D279" s="20">
        <f>(($B$3+$C$3*LN(A279)+$D$3*(LN(A279))^3)^-1)-273.15</f>
        <v>6.8616803794179191</v>
      </c>
      <c r="E279" s="20">
        <f t="shared" si="18"/>
        <v>7.1492776099619846</v>
      </c>
      <c r="F279" s="20">
        <f t="shared" si="19"/>
        <v>7.1492787475705768</v>
      </c>
      <c r="G279" s="20">
        <f t="shared" si="20"/>
        <v>6.8903120062430503</v>
      </c>
    </row>
    <row r="280" spans="1:7" x14ac:dyDescent="0.25">
      <c r="A280" s="20">
        <v>23250</v>
      </c>
      <c r="B280" s="20">
        <f t="shared" si="17"/>
        <v>23.25</v>
      </c>
      <c r="C280" s="20">
        <f>(($B$2+$C$2*LN(A280)+$D$2*(LN(A280))^3)^-1)-273.15</f>
        <v>6.8782451455635965</v>
      </c>
      <c r="D280" s="20">
        <f>(($B$3+$C$3*LN(A280)+$D$3*(LN(A280))^3)^-1)-273.15</f>
        <v>6.8177184987646342</v>
      </c>
      <c r="E280" s="20">
        <f t="shared" si="18"/>
        <v>7.1052400836039169</v>
      </c>
      <c r="F280" s="20">
        <f t="shared" si="19"/>
        <v>7.1052412706848713</v>
      </c>
      <c r="G280" s="20">
        <f t="shared" si="20"/>
        <v>6.8463606458776098</v>
      </c>
    </row>
    <row r="281" spans="1:7" x14ac:dyDescent="0.25">
      <c r="A281" s="20">
        <v>23300</v>
      </c>
      <c r="B281" s="20">
        <f t="shared" si="17"/>
        <v>23.3</v>
      </c>
      <c r="C281" s="20">
        <f>(($B$2+$C$2*LN(A281)+$D$2*(LN(A281))^3)^-1)-273.15</f>
        <v>6.834344509761479</v>
      </c>
      <c r="D281" s="20">
        <f>(($B$3+$C$3*LN(A281)+$D$3*(LN(A281))^3)^-1)-273.15</f>
        <v>6.7738628879027942</v>
      </c>
      <c r="E281" s="20">
        <f t="shared" si="18"/>
        <v>7.061309099517814</v>
      </c>
      <c r="F281" s="20">
        <f t="shared" si="19"/>
        <v>7.0613103352915232</v>
      </c>
      <c r="G281" s="20">
        <f t="shared" si="20"/>
        <v>6.8025156060583072</v>
      </c>
    </row>
    <row r="282" spans="1:7" x14ac:dyDescent="0.25">
      <c r="A282" s="20">
        <v>23350</v>
      </c>
      <c r="B282" s="20">
        <f t="shared" si="17"/>
        <v>23.35</v>
      </c>
      <c r="C282" s="20">
        <f>(($B$2+$C$2*LN(A282)+$D$2*(LN(A282))^3)^-1)-273.15</f>
        <v>6.7905497657490059</v>
      </c>
      <c r="D282" s="20">
        <f>(($B$3+$C$3*LN(A282)+$D$3*(LN(A282))^3)^-1)-273.15</f>
        <v>6.7301130608539097</v>
      </c>
      <c r="E282" s="20">
        <f t="shared" si="18"/>
        <v>7.0174841702468598</v>
      </c>
      <c r="F282" s="20">
        <f t="shared" si="19"/>
        <v>7.0174854539391731</v>
      </c>
      <c r="G282" s="20">
        <f t="shared" si="20"/>
        <v>6.758776400378224</v>
      </c>
    </row>
    <row r="283" spans="1:7" x14ac:dyDescent="0.25">
      <c r="A283" s="20">
        <v>23400</v>
      </c>
      <c r="B283" s="20">
        <f t="shared" si="17"/>
        <v>23.4</v>
      </c>
      <c r="C283" s="20">
        <f>(($B$2+$C$2*LN(A283)+$D$2*(LN(A283))^3)^-1)-273.15</f>
        <v>6.7468604303175539</v>
      </c>
      <c r="D283" s="20">
        <f>(($B$3+$C$3*LN(A283)+$D$3*(LN(A283))^3)^-1)-273.15</f>
        <v>6.6864685349012802</v>
      </c>
      <c r="E283" s="20">
        <f t="shared" si="18"/>
        <v>6.9737648116076798</v>
      </c>
      <c r="F283" s="20">
        <f t="shared" si="19"/>
        <v>6.9737661424495627</v>
      </c>
      <c r="G283" s="20">
        <f t="shared" si="20"/>
        <v>6.7151425456966081</v>
      </c>
    </row>
    <row r="284" spans="1:7" x14ac:dyDescent="0.25">
      <c r="A284" s="20">
        <v>23450</v>
      </c>
      <c r="B284" s="20">
        <f t="shared" si="17"/>
        <v>23.45</v>
      </c>
      <c r="C284" s="20">
        <f>(($B$2+$C$2*LN(A284)+$D$2*(LN(A284))^3)^-1)-273.15</f>
        <v>6.7032760234951638</v>
      </c>
      <c r="D284" s="20">
        <f>(($B$3+$C$3*LN(A284)+$D$3*(LN(A284))^3)^-1)-273.15</f>
        <v>6.6429288305616865</v>
      </c>
      <c r="E284" s="20">
        <f t="shared" si="18"/>
        <v>6.9301505426607264</v>
      </c>
      <c r="F284" s="20">
        <f t="shared" si="19"/>
        <v>6.930151919888317</v>
      </c>
      <c r="G284" s="20">
        <f t="shared" si="20"/>
        <v>6.6716135621094281</v>
      </c>
    </row>
    <row r="285" spans="1:7" x14ac:dyDescent="0.25">
      <c r="A285" s="20">
        <v>23500</v>
      </c>
      <c r="B285" s="20">
        <f t="shared" si="17"/>
        <v>23.5</v>
      </c>
      <c r="C285" s="20">
        <f>(($B$2+$C$2*LN(A285)+$D$2*(LN(A285))^3)^-1)-273.15</f>
        <v>6.6597960685174939</v>
      </c>
      <c r="D285" s="20">
        <f>(($B$3+$C$3*LN(A285)+$D$3*(LN(A285))^3)^-1)-273.15</f>
        <v>6.5994934715562295</v>
      </c>
      <c r="E285" s="20">
        <f t="shared" si="18"/>
        <v>6.8866408856821408</v>
      </c>
      <c r="F285" s="20">
        <f t="shared" si="19"/>
        <v>6.8866423085367501</v>
      </c>
      <c r="G285" s="20">
        <f t="shared" si="20"/>
        <v>6.628188972921123</v>
      </c>
    </row>
    <row r="286" spans="1:7" x14ac:dyDescent="0.25">
      <c r="A286" s="20">
        <v>23550</v>
      </c>
      <c r="B286" s="20">
        <f t="shared" si="17"/>
        <v>23.55</v>
      </c>
      <c r="C286" s="20">
        <f>(($B$2+$C$2*LN(A286)+$D$2*(LN(A286))^3)^-1)-273.15</f>
        <v>6.6164200918003644</v>
      </c>
      <c r="D286" s="20">
        <f>(($B$3+$C$3*LN(A286)+$D$3*(LN(A286))^3)^-1)-273.15</f>
        <v>6.5561619847829888</v>
      </c>
      <c r="E286" s="20">
        <f t="shared" si="18"/>
        <v>6.8432353661351613</v>
      </c>
      <c r="F286" s="20">
        <f t="shared" si="19"/>
        <v>6.8432368338632728</v>
      </c>
      <c r="G286" s="20">
        <f t="shared" si="20"/>
        <v>6.5848683046164069</v>
      </c>
    </row>
    <row r="287" spans="1:7" x14ac:dyDescent="0.25">
      <c r="A287" s="20">
        <v>23600</v>
      </c>
      <c r="B287" s="20">
        <f t="shared" si="17"/>
        <v>23.6</v>
      </c>
      <c r="C287" s="20">
        <f>(($B$2+$C$2*LN(A287)+$D$2*(LN(A287))^3)^-1)-273.15</f>
        <v>6.5731476229111649</v>
      </c>
      <c r="D287" s="20">
        <f>(($B$3+$C$3*LN(A287)+$D$3*(LN(A287))^3)^-1)-273.15</f>
        <v>6.5129339002882034</v>
      </c>
      <c r="E287" s="20">
        <f t="shared" si="18"/>
        <v>6.7999335126423261</v>
      </c>
      <c r="F287" s="20">
        <f t="shared" si="19"/>
        <v>6.7999350244954258</v>
      </c>
      <c r="G287" s="20">
        <f t="shared" si="20"/>
        <v>6.5416510868320756</v>
      </c>
    </row>
    <row r="288" spans="1:7" x14ac:dyDescent="0.25">
      <c r="A288" s="20">
        <v>23650</v>
      </c>
      <c r="B288" s="20">
        <f t="shared" si="17"/>
        <v>23.65</v>
      </c>
      <c r="C288" s="20">
        <f>(($B$2+$C$2*LN(A288)+$D$2*(LN(A288))^3)^-1)-273.15</f>
        <v>6.5299781945413997</v>
      </c>
      <c r="D288" s="20">
        <f>(($B$3+$C$3*LN(A288)+$D$3*(LN(A288))^3)^-1)-273.15</f>
        <v>6.4698087512393272</v>
      </c>
      <c r="E288" s="20">
        <f t="shared" si="18"/>
        <v>6.7567348569576211</v>
      </c>
      <c r="F288" s="20">
        <f t="shared" si="19"/>
        <v>6.7567364121920832</v>
      </c>
      <c r="G288" s="20">
        <f t="shared" si="20"/>
        <v>6.4985368523297211</v>
      </c>
    </row>
    <row r="289" spans="1:7" x14ac:dyDescent="0.25">
      <c r="A289" s="20">
        <v>23700</v>
      </c>
      <c r="B289" s="20">
        <f t="shared" si="17"/>
        <v>23.7</v>
      </c>
      <c r="C289" s="20">
        <f>(($B$2+$C$2*LN(A289)+$D$2*(LN(A289))^3)^-1)-273.15</f>
        <v>6.486911342479516</v>
      </c>
      <c r="D289" s="20">
        <f>(($B$3+$C$3*LN(A289)+$D$3*(LN(A289))^3)^-1)-273.15</f>
        <v>6.4267860738975742</v>
      </c>
      <c r="E289" s="20">
        <f t="shared" si="18"/>
        <v>6.713638933939194</v>
      </c>
      <c r="F289" s="20">
        <f t="shared" si="19"/>
        <v>6.7136405318165089</v>
      </c>
      <c r="G289" s="20">
        <f t="shared" si="20"/>
        <v>6.4555251369680491</v>
      </c>
    </row>
    <row r="290" spans="1:7" x14ac:dyDescent="0.25">
      <c r="A290" s="20">
        <v>23750</v>
      </c>
      <c r="B290" s="20">
        <f t="shared" si="17"/>
        <v>23.75</v>
      </c>
      <c r="C290" s="20">
        <f>(($B$2+$C$2*LN(A290)+$D$2*(LN(A290))^3)^-1)-273.15</f>
        <v>6.4439466055839034</v>
      </c>
      <c r="D290" s="20">
        <f>(($B$3+$C$3*LN(A290)+$D$3*(LN(A290))^3)^-1)-273.15</f>
        <v>6.3838654075906334</v>
      </c>
      <c r="E290" s="20">
        <f t="shared" si="18"/>
        <v>6.6706452815221269</v>
      </c>
      <c r="F290" s="20">
        <f t="shared" si="19"/>
        <v>6.6706469213086734</v>
      </c>
      <c r="G290" s="20">
        <f t="shared" si="20"/>
        <v>6.4126154796761057</v>
      </c>
    </row>
    <row r="291" spans="1:7" x14ac:dyDescent="0.25">
      <c r="A291" s="20">
        <v>23800</v>
      </c>
      <c r="B291" s="20">
        <f t="shared" si="17"/>
        <v>23.8</v>
      </c>
      <c r="C291" s="20">
        <f>(($B$2+$C$2*LN(A291)+$D$2*(LN(A291))^3)^-1)-273.15</f>
        <v>6.4010835257558938</v>
      </c>
      <c r="D291" s="20">
        <f>(($B$3+$C$3*LN(A291)+$D$3*(LN(A291))^3)^-1)-273.15</f>
        <v>6.3410462946864072</v>
      </c>
      <c r="E291" s="20">
        <f t="shared" si="18"/>
        <v>6.6277534406917766</v>
      </c>
      <c r="F291" s="20">
        <f t="shared" si="19"/>
        <v>6.627755121658879</v>
      </c>
      <c r="G291" s="20">
        <f t="shared" si="20"/>
        <v>6.3698074224262768</v>
      </c>
    </row>
    <row r="292" spans="1:7" x14ac:dyDescent="0.25">
      <c r="A292" s="20">
        <v>23850</v>
      </c>
      <c r="B292" s="20">
        <f t="shared" si="17"/>
        <v>23.85</v>
      </c>
      <c r="C292" s="20">
        <f>(($B$2+$C$2*LN(A292)+$D$2*(LN(A292))^3)^-1)-273.15</f>
        <v>6.3583216479134421</v>
      </c>
      <c r="D292" s="20">
        <f>(($B$3+$C$3*LN(A292)+$D$3*(LN(A292))^3)^-1)-273.15</f>
        <v>6.2983282805662384</v>
      </c>
      <c r="E292" s="20">
        <f t="shared" si="18"/>
        <v>6.5849629554571152</v>
      </c>
      <c r="F292" s="20">
        <f t="shared" si="19"/>
        <v>6.5849646768808725</v>
      </c>
      <c r="G292" s="20">
        <f t="shared" si="20"/>
        <v>6.3271005102080835</v>
      </c>
    </row>
    <row r="293" spans="1:7" x14ac:dyDescent="0.25">
      <c r="A293" s="20">
        <v>23900</v>
      </c>
      <c r="B293" s="20">
        <f t="shared" si="17"/>
        <v>23.9</v>
      </c>
      <c r="C293" s="20">
        <f>(($B$2+$C$2*LN(A293)+$D$2*(LN(A293))^3)^-1)-273.15</f>
        <v>6.3156605199650357</v>
      </c>
      <c r="D293" s="20">
        <f>(($B$3+$C$3*LN(A293)+$D$3*(LN(A293))^3)^-1)-273.15</f>
        <v>6.2557109135988753</v>
      </c>
      <c r="E293" s="20">
        <f t="shared" si="18"/>
        <v>6.5422733728246953</v>
      </c>
      <c r="F293" s="20">
        <f t="shared" si="19"/>
        <v>6.5422751339860383</v>
      </c>
      <c r="G293" s="20">
        <f t="shared" si="20"/>
        <v>6.2844942910018631</v>
      </c>
    </row>
    <row r="294" spans="1:7" x14ac:dyDescent="0.25">
      <c r="A294" s="20">
        <v>23950</v>
      </c>
      <c r="B294" s="20">
        <f t="shared" si="17"/>
        <v>23.95</v>
      </c>
      <c r="C294" s="20">
        <f>(($B$2+$C$2*LN(A294)+$D$2*(LN(A294))^3)^-1)-273.15</f>
        <v>6.2730996927838305</v>
      </c>
      <c r="D294" s="20">
        <f>(($B$3+$C$3*LN(A294)+$D$3*(LN(A294))^3)^-1)-273.15</f>
        <v>6.2131937451148929</v>
      </c>
      <c r="E294" s="20">
        <f t="shared" si="18"/>
        <v>6.4996842427724459</v>
      </c>
      <c r="F294" s="20">
        <f t="shared" si="19"/>
        <v>6.499686042957137</v>
      </c>
      <c r="G294" s="20">
        <f t="shared" si="20"/>
        <v>6.2419883157530762</v>
      </c>
    </row>
    <row r="295" spans="1:7" x14ac:dyDescent="0.25">
      <c r="A295" s="20">
        <v>24000</v>
      </c>
      <c r="B295" s="20">
        <f t="shared" si="17"/>
        <v>24</v>
      </c>
      <c r="C295" s="20">
        <f>(($B$2+$C$2*LN(A295)+$D$2*(LN(A295))^3)^-1)-273.15</f>
        <v>6.2306387201819007</v>
      </c>
      <c r="D295" s="20">
        <f>(($B$3+$C$3*LN(A295)+$D$3*(LN(A295))^3)^-1)-273.15</f>
        <v>6.1707763293805442</v>
      </c>
      <c r="E295" s="20">
        <f t="shared" si="18"/>
        <v>6.4571951182242628</v>
      </c>
      <c r="F295" s="20">
        <f t="shared" si="19"/>
        <v>6.4571969567227256</v>
      </c>
      <c r="G295" s="20">
        <f t="shared" si="20"/>
        <v>6.1995821383463294</v>
      </c>
    </row>
    <row r="296" spans="1:7" x14ac:dyDescent="0.25">
      <c r="A296" s="20">
        <v>24050</v>
      </c>
      <c r="B296" s="20">
        <f t="shared" si="17"/>
        <v>24.05</v>
      </c>
      <c r="C296" s="20">
        <f>(($B$2+$C$2*LN(A296)+$D$2*(LN(A296))^3)^-1)-273.15</f>
        <v>6.1882771588850005</v>
      </c>
      <c r="D296" s="20">
        <f>(($B$3+$C$3*LN(A296)+$D$3*(LN(A296))^3)^-1)-273.15</f>
        <v>6.128458223573034</v>
      </c>
      <c r="E296" s="20">
        <f t="shared" si="18"/>
        <v>6.4148055550242589</v>
      </c>
      <c r="F296" s="20">
        <f t="shared" si="19"/>
        <v>6.4148074311316918</v>
      </c>
      <c r="G296" s="20">
        <f t="shared" si="20"/>
        <v>6.1572753155803639</v>
      </c>
    </row>
    <row r="297" spans="1:7" x14ac:dyDescent="0.25">
      <c r="A297" s="20">
        <v>24100</v>
      </c>
      <c r="B297" s="20">
        <f t="shared" si="17"/>
        <v>24.1</v>
      </c>
      <c r="C297" s="20">
        <f>(($B$2+$C$2*LN(A297)+$D$2*(LN(A297))^3)^-1)-273.15</f>
        <v>6.1460145685073826</v>
      </c>
      <c r="D297" s="20">
        <f>(($B$3+$C$3*LN(A297)+$D$3*(LN(A297))^3)^-1)-273.15</f>
        <v>6.0862389877550527</v>
      </c>
      <c r="E297" s="20">
        <f t="shared" si="18"/>
        <v>6.3725151119122643</v>
      </c>
      <c r="F297" s="20">
        <f t="shared" si="19"/>
        <v>6.3725170249284702</v>
      </c>
      <c r="G297" s="20">
        <f t="shared" si="20"/>
        <v>6.1150674071427034</v>
      </c>
    </row>
    <row r="298" spans="1:7" x14ac:dyDescent="0.25">
      <c r="A298" s="20">
        <v>24150</v>
      </c>
      <c r="B298" s="20">
        <f t="shared" si="17"/>
        <v>24.15</v>
      </c>
      <c r="C298" s="20">
        <f>(($B$2+$C$2*LN(A298)+$D$2*(LN(A298))^3)^-1)-273.15</f>
        <v>6.1038505115274688</v>
      </c>
      <c r="D298" s="20">
        <f>(($B$3+$C$3*LN(A298)+$D$3*(LN(A298))^3)^-1)-273.15</f>
        <v>6.0441181848503902</v>
      </c>
      <c r="E298" s="20">
        <f t="shared" si="18"/>
        <v>6.3303233504982472</v>
      </c>
      <c r="F298" s="20">
        <f t="shared" si="19"/>
        <v>6.3303252997276331</v>
      </c>
      <c r="G298" s="20">
        <f t="shared" si="20"/>
        <v>6.072957975585382</v>
      </c>
    </row>
    <row r="299" spans="1:7" x14ac:dyDescent="0.25">
      <c r="A299" s="20">
        <v>24200</v>
      </c>
      <c r="B299" s="20">
        <f t="shared" si="17"/>
        <v>24.2</v>
      </c>
      <c r="C299" s="20">
        <f>(($B$2+$C$2*LN(A299)+$D$2*(LN(A299))^3)^-1)-273.15</f>
        <v>6.0617845532624983</v>
      </c>
      <c r="D299" s="20">
        <f>(($B$3+$C$3*LN(A299)+$D$3*(LN(A299))^3)^-1)-273.15</f>
        <v>6.0020953806189823</v>
      </c>
      <c r="E299" s="20">
        <f t="shared" si="18"/>
        <v>6.2882298352382122</v>
      </c>
      <c r="F299" s="20">
        <f t="shared" si="19"/>
        <v>6.2882318199897327</v>
      </c>
      <c r="G299" s="20">
        <f t="shared" si="20"/>
        <v>6.030946586299649</v>
      </c>
    </row>
    <row r="300" spans="1:7" x14ac:dyDescent="0.25">
      <c r="A300" s="20">
        <v>24250</v>
      </c>
      <c r="B300" s="20">
        <f t="shared" si="17"/>
        <v>24.25</v>
      </c>
      <c r="C300" s="20">
        <f>(($B$2+$C$2*LN(A300)+$D$2*(LN(A300))^3)^-1)-273.15</f>
        <v>6.0198162618451079</v>
      </c>
      <c r="D300" s="20">
        <f>(($B$3+$C$3*LN(A300)+$D$3*(LN(A300))^3)^-1)-273.15</f>
        <v>5.9601701436332633</v>
      </c>
      <c r="E300" s="20">
        <f t="shared" si="18"/>
        <v>6.2462341334095868</v>
      </c>
      <c r="F300" s="20">
        <f t="shared" si="19"/>
        <v>6.2462361529969712</v>
      </c>
      <c r="G300" s="20">
        <f t="shared" si="20"/>
        <v>5.9890328074924355</v>
      </c>
    </row>
    <row r="301" spans="1:7" x14ac:dyDescent="0.25">
      <c r="A301" s="20">
        <v>24300</v>
      </c>
      <c r="B301" s="20">
        <f t="shared" si="17"/>
        <v>24.3</v>
      </c>
      <c r="C301" s="20">
        <f>(($B$2+$C$2*LN(A301)+$D$2*(LN(A301))^3)^-1)-273.15</f>
        <v>5.9779452081988325</v>
      </c>
      <c r="D301" s="20">
        <f>(($B$3+$C$3*LN(A301)+$D$3*(LN(A301))^3)^-1)-273.15</f>
        <v>5.9183420452534961</v>
      </c>
      <c r="E301" s="20">
        <f t="shared" si="18"/>
        <v>6.204335815087461</v>
      </c>
      <c r="F301" s="20">
        <f t="shared" si="19"/>
        <v>6.2043378688287021</v>
      </c>
      <c r="G301" s="20">
        <f t="shared" si="20"/>
        <v>5.9472162101617414</v>
      </c>
    </row>
    <row r="302" spans="1:7" x14ac:dyDescent="0.25">
      <c r="A302" s="20">
        <v>24350</v>
      </c>
      <c r="B302" s="20">
        <f t="shared" si="17"/>
        <v>24.35</v>
      </c>
      <c r="C302" s="20">
        <f>(($B$2+$C$2*LN(A302)+$D$2*(LN(A302))^3)^-1)-273.15</f>
        <v>5.936170966014231</v>
      </c>
      <c r="D302" s="20">
        <f>(($B$3+$C$3*LN(A302)+$D$3*(LN(A302))^3)^-1)-273.15</f>
        <v>5.8766106596045802</v>
      </c>
      <c r="E302" s="20">
        <f t="shared" si="18"/>
        <v>6.1625344531203723</v>
      </c>
      <c r="F302" s="20">
        <f t="shared" si="19"/>
        <v>6.1625365403380101</v>
      </c>
      <c r="G302" s="20">
        <f t="shared" si="20"/>
        <v>5.9054963680731589</v>
      </c>
    </row>
    <row r="303" spans="1:7" x14ac:dyDescent="0.25">
      <c r="A303" s="20">
        <v>24400</v>
      </c>
      <c r="B303" s="20">
        <f t="shared" si="17"/>
        <v>24.4</v>
      </c>
      <c r="C303" s="20">
        <f>(($B$2+$C$2*LN(A303)+$D$2*(LN(A303))^3)^-1)-273.15</f>
        <v>5.8944931117260353</v>
      </c>
      <c r="D303" s="20">
        <f>(($B$3+$C$3*LN(A303)+$D$3*(LN(A303))^3)^-1)-273.15</f>
        <v>5.8349755635522342</v>
      </c>
      <c r="E303" s="20">
        <f t="shared" si="18"/>
        <v>6.1208296231070562</v>
      </c>
      <c r="F303" s="20">
        <f t="shared" si="19"/>
        <v>6.1208317431281216</v>
      </c>
      <c r="G303" s="20">
        <f t="shared" si="20"/>
        <v>5.8638728577364532</v>
      </c>
    </row>
    <row r="304" spans="1:7" x14ac:dyDescent="0.25">
      <c r="A304" s="20">
        <v>24450</v>
      </c>
      <c r="B304" s="20">
        <f t="shared" si="17"/>
        <v>24.45</v>
      </c>
      <c r="C304" s="20">
        <f>(($B$2+$C$2*LN(A304)+$D$2*(LN(A304))^3)^-1)-273.15</f>
        <v>5.852911224489219</v>
      </c>
      <c r="D304" s="20">
        <f>(($B$3+$C$3*LN(A304)+$D$3*(LN(A304))^3)^-1)-273.15</f>
        <v>5.7934363366800881</v>
      </c>
      <c r="E304" s="20">
        <f t="shared" si="18"/>
        <v>6.0792209033730842</v>
      </c>
      <c r="F304" s="20">
        <f t="shared" si="19"/>
        <v>6.0792230555289848</v>
      </c>
      <c r="G304" s="20">
        <f t="shared" si="20"/>
        <v>5.8223452583821427</v>
      </c>
    </row>
    <row r="305" spans="1:7" x14ac:dyDescent="0.25">
      <c r="A305" s="20">
        <v>24500</v>
      </c>
      <c r="B305" s="20">
        <f t="shared" si="17"/>
        <v>24.5</v>
      </c>
      <c r="C305" s="20">
        <f>(($B$2+$C$2*LN(A305)+$D$2*(LN(A305))^3)^-1)-273.15</f>
        <v>5.8114248861562032</v>
      </c>
      <c r="D305" s="20">
        <f>(($B$3+$C$3*LN(A305)+$D$3*(LN(A305))^3)^-1)-273.15</f>
        <v>5.7519925612664338</v>
      </c>
      <c r="E305" s="20">
        <f t="shared" si="18"/>
        <v>6.0377078749476141</v>
      </c>
      <c r="F305" s="20">
        <f t="shared" si="19"/>
        <v>6.0377100585741914</v>
      </c>
      <c r="G305" s="20">
        <f t="shared" si="20"/>
        <v>5.7809131519384778</v>
      </c>
    </row>
    <row r="306" spans="1:7" x14ac:dyDescent="0.25">
      <c r="A306" s="20">
        <v>24550</v>
      </c>
      <c r="B306" s="20">
        <f t="shared" si="17"/>
        <v>24.55</v>
      </c>
      <c r="C306" s="20">
        <f>(($B$2+$C$2*LN(A306)+$D$2*(LN(A306))^3)^-1)-273.15</f>
        <v>5.7700336812541764</v>
      </c>
      <c r="D306" s="20">
        <f>(($B$3+$C$3*LN(A306)+$D$3*(LN(A306))^3)^-1)-273.15</f>
        <v>5.7106438222614315</v>
      </c>
      <c r="E306" s="20">
        <f t="shared" si="18"/>
        <v>5.9962901215407669</v>
      </c>
      <c r="F306" s="20">
        <f t="shared" si="19"/>
        <v>5.9962923359781257</v>
      </c>
      <c r="G306" s="20">
        <f t="shared" si="20"/>
        <v>5.7395761230085895</v>
      </c>
    </row>
    <row r="307" spans="1:7" x14ac:dyDescent="0.25">
      <c r="A307" s="20">
        <v>24600</v>
      </c>
      <c r="B307" s="20">
        <f t="shared" si="17"/>
        <v>24.6</v>
      </c>
      <c r="C307" s="20">
        <f>(($B$2+$C$2*LN(A307)+$D$2*(LN(A307))^3)^-1)-273.15</f>
        <v>5.7287371969625838</v>
      </c>
      <c r="D307" s="20">
        <f>(($B$3+$C$3*LN(A307)+$D$3*(LN(A307))^3)^-1)-273.15</f>
        <v>5.6693897072648269</v>
      </c>
      <c r="E307" s="20">
        <f t="shared" si="18"/>
        <v>5.9549672295208893</v>
      </c>
      <c r="F307" s="20">
        <f t="shared" si="19"/>
        <v>5.9549694741133408</v>
      </c>
      <c r="G307" s="20">
        <f t="shared" si="20"/>
        <v>5.6983337588482073</v>
      </c>
    </row>
    <row r="308" spans="1:7" x14ac:dyDescent="0.25">
      <c r="A308" s="20">
        <v>24650</v>
      </c>
      <c r="B308" s="20">
        <f t="shared" si="17"/>
        <v>24.65</v>
      </c>
      <c r="C308" s="20">
        <f>(($B$2+$C$2*LN(A308)+$D$2*(LN(A308))^3)^-1)-273.15</f>
        <v>5.6875350230906179</v>
      </c>
      <c r="D308" s="20">
        <f>(($B$3+$C$3*LN(A308)+$D$3*(LN(A308))^3)^-1)-273.15</f>
        <v>5.6282298065034979</v>
      </c>
      <c r="E308" s="20">
        <f t="shared" si="18"/>
        <v>5.9137387878922141</v>
      </c>
      <c r="F308" s="20">
        <f t="shared" si="19"/>
        <v>5.91374106198856</v>
      </c>
      <c r="G308" s="20">
        <f t="shared" si="20"/>
        <v>5.6571856493429777</v>
      </c>
    </row>
    <row r="309" spans="1:7" x14ac:dyDescent="0.25">
      <c r="A309" s="20">
        <v>24700</v>
      </c>
      <c r="B309" s="20">
        <f t="shared" si="17"/>
        <v>24.7</v>
      </c>
      <c r="C309" s="20">
        <f>(($B$2+$C$2*LN(A309)+$D$2*(LN(A309))^3)^-1)-273.15</f>
        <v>5.6464267520553335</v>
      </c>
      <c r="D309" s="20">
        <f>(($B$3+$C$3*LN(A309)+$D$3*(LN(A309))^3)^-1)-273.15</f>
        <v>5.5871637128096836</v>
      </c>
      <c r="E309" s="20">
        <f t="shared" si="18"/>
        <v>5.872604388272805</v>
      </c>
      <c r="F309" s="20">
        <f t="shared" si="19"/>
        <v>5.8726066912259967</v>
      </c>
      <c r="G309" s="20">
        <f t="shared" si="20"/>
        <v>5.6161313869869218</v>
      </c>
    </row>
    <row r="310" spans="1:7" x14ac:dyDescent="0.25">
      <c r="A310" s="20">
        <v>24750</v>
      </c>
      <c r="B310" s="20">
        <f t="shared" si="17"/>
        <v>24.75</v>
      </c>
      <c r="C310" s="20">
        <f>(($B$2+$C$2*LN(A310)+$D$2*(LN(A310))^3)^-1)-273.15</f>
        <v>5.6054119788597632</v>
      </c>
      <c r="D310" s="20">
        <f>(($B$3+$C$3*LN(A310)+$D$3*(LN(A310))^3)^-1)-273.15</f>
        <v>5.5461910215985881</v>
      </c>
      <c r="E310" s="20">
        <f t="shared" si="18"/>
        <v>5.8315636248727856</v>
      </c>
      <c r="F310" s="20">
        <f t="shared" si="19"/>
        <v>5.8315659560398103</v>
      </c>
      <c r="G310" s="20">
        <f t="shared" si="20"/>
        <v>5.5751705668599811</v>
      </c>
    </row>
    <row r="311" spans="1:7" x14ac:dyDescent="0.25">
      <c r="A311" s="20">
        <v>24800</v>
      </c>
      <c r="B311" s="20">
        <f t="shared" si="17"/>
        <v>24.8</v>
      </c>
      <c r="C311" s="20">
        <f>(($B$2+$C$2*LN(A311)+$D$2*(LN(A311))^3)^-1)-273.15</f>
        <v>5.5644903010712596</v>
      </c>
      <c r="D311" s="20">
        <f>(($B$3+$C$3*LN(A311)+$D$3*(LN(A311))^3)^-1)-273.15</f>
        <v>5.5053113308474622</v>
      </c>
      <c r="E311" s="20">
        <f t="shared" si="18"/>
        <v>5.7906160944721705</v>
      </c>
      <c r="F311" s="20">
        <f t="shared" si="19"/>
        <v>5.790618453214563</v>
      </c>
      <c r="G311" s="20">
        <f t="shared" si="20"/>
        <v>5.5343027866068724</v>
      </c>
    </row>
    <row r="312" spans="1:7" x14ac:dyDescent="0.25">
      <c r="A312" s="20">
        <v>24850</v>
      </c>
      <c r="B312" s="20">
        <f t="shared" si="17"/>
        <v>24.85</v>
      </c>
      <c r="C312" s="20">
        <f>(($B$2+$C$2*LN(A312)+$D$2*(LN(A312))^3)^-1)-273.15</f>
        <v>5.5236613188002366</v>
      </c>
      <c r="D312" s="20">
        <f>(($B$3+$C$3*LN(A312)+$D$3*(LN(A312))^3)^-1)-273.15</f>
        <v>5.4645242410737751</v>
      </c>
      <c r="E312" s="20">
        <f t="shared" si="18"/>
        <v>5.7497613964002312</v>
      </c>
      <c r="F312" s="20">
        <f t="shared" si="19"/>
        <v>5.7497637820832779</v>
      </c>
      <c r="G312" s="20">
        <f t="shared" si="20"/>
        <v>5.4935276464154299</v>
      </c>
    </row>
    <row r="313" spans="1:7" x14ac:dyDescent="0.25">
      <c r="A313" s="20">
        <v>24900</v>
      </c>
      <c r="B313" s="20">
        <f t="shared" si="17"/>
        <v>24.9</v>
      </c>
      <c r="C313" s="20">
        <f>(($B$2+$C$2*LN(A313)+$D$2*(LN(A313))^3)^-1)-273.15</f>
        <v>5.4829246346787386</v>
      </c>
      <c r="D313" s="20">
        <f>(($B$3+$C$3*LN(A313)+$D$3*(LN(A313))^3)^-1)-273.15</f>
        <v>5.4238293553143535</v>
      </c>
      <c r="E313" s="20">
        <f t="shared" si="18"/>
        <v>5.7089991325133838</v>
      </c>
      <c r="F313" s="20">
        <f t="shared" si="19"/>
        <v>5.7090015445065774</v>
      </c>
      <c r="G313" s="20">
        <f t="shared" si="20"/>
        <v>5.452844748995517</v>
      </c>
    </row>
    <row r="314" spans="1:7" x14ac:dyDescent="0.25">
      <c r="A314" s="20">
        <v>24950</v>
      </c>
      <c r="B314" s="20">
        <f t="shared" si="17"/>
        <v>24.95</v>
      </c>
      <c r="C314" s="20">
        <f>(($B$2+$C$2*LN(A314)+$D$2*(LN(A314))^3)^-1)-273.15</f>
        <v>5.4422798538399206</v>
      </c>
      <c r="D314" s="20">
        <f>(($B$3+$C$3*LN(A314)+$D$3*(LN(A314))^3)^-1)-273.15</f>
        <v>5.383226279104349</v>
      </c>
      <c r="E314" s="20">
        <f t="shared" si="18"/>
        <v>5.6683289071748959</v>
      </c>
      <c r="F314" s="20">
        <f t="shared" si="19"/>
        <v>5.6683313448518788</v>
      </c>
      <c r="G314" s="20">
        <f t="shared" si="20"/>
        <v>5.412253699558164</v>
      </c>
    </row>
    <row r="315" spans="1:7" x14ac:dyDescent="0.25">
      <c r="A315" s="20">
        <v>25000</v>
      </c>
      <c r="B315" s="20">
        <f t="shared" si="17"/>
        <v>25</v>
      </c>
      <c r="C315" s="20">
        <f>(($B$2+$C$2*LN(A315)+$D$2*(LN(A315))^3)^-1)-273.15</f>
        <v>5.4017265838968456</v>
      </c>
      <c r="D315" s="20">
        <f>(($B$3+$C$3*LN(A315)+$D$3*(LN(A315))^3)^-1)-273.15</f>
        <v>5.3427146204564337</v>
      </c>
      <c r="E315" s="20">
        <f t="shared" si="18"/>
        <v>5.6277503272337981</v>
      </c>
      <c r="F315" s="20">
        <f t="shared" si="19"/>
        <v>5.6277527899722486</v>
      </c>
      <c r="G315" s="20">
        <f t="shared" si="20"/>
        <v>5.3717541057945937</v>
      </c>
    </row>
    <row r="316" spans="1:7" x14ac:dyDescent="0.25">
      <c r="A316" s="20">
        <v>25050</v>
      </c>
      <c r="B316" s="20">
        <f t="shared" si="17"/>
        <v>25.05</v>
      </c>
      <c r="C316" s="20">
        <f>(($B$2+$C$2*LN(A316)+$D$2*(LN(A316))^3)^-1)-273.15</f>
        <v>5.3612644349223046</v>
      </c>
      <c r="D316" s="20">
        <f>(($B$3+$C$3*LN(A316)+$D$3*(LN(A316))^3)^-1)-273.15</f>
        <v>5.3022939898403365</v>
      </c>
      <c r="E316" s="20">
        <f t="shared" si="18"/>
        <v>5.5872630020041356</v>
      </c>
      <c r="F316" s="20">
        <f t="shared" si="19"/>
        <v>5.5872654891858247</v>
      </c>
      <c r="G316" s="20">
        <f t="shared" si="20"/>
        <v>5.3313455778559842</v>
      </c>
    </row>
    <row r="317" spans="1:7" x14ac:dyDescent="0.25">
      <c r="A317" s="20">
        <v>25100</v>
      </c>
      <c r="B317" s="20">
        <f t="shared" si="17"/>
        <v>25.1</v>
      </c>
      <c r="C317" s="20">
        <f>(($B$2+$C$2*LN(A317)+$D$2*(LN(A317))^3)^-1)-273.15</f>
        <v>5.3208930194282971</v>
      </c>
      <c r="D317" s="20">
        <f>(($B$3+$C$3*LN(A317)+$D$3*(LN(A317))^3)^-1)-273.15</f>
        <v>5.2619640001627204</v>
      </c>
      <c r="E317" s="20">
        <f t="shared" si="18"/>
        <v>5.5468665432451871</v>
      </c>
      <c r="F317" s="20">
        <f t="shared" si="19"/>
        <v>5.5468690542555805</v>
      </c>
      <c r="G317" s="20">
        <f t="shared" si="20"/>
        <v>5.2910277283329492</v>
      </c>
    </row>
    <row r="318" spans="1:7" x14ac:dyDescent="0.25">
      <c r="A318" s="20">
        <v>25150</v>
      </c>
      <c r="B318" s="20">
        <f t="shared" si="17"/>
        <v>25.15</v>
      </c>
      <c r="C318" s="20">
        <f>(($B$2+$C$2*LN(A318)+$D$2*(LN(A318))^3)^-1)-273.15</f>
        <v>5.2806119523462485</v>
      </c>
      <c r="D318" s="20">
        <f>(($B$3+$C$3*LN(A318)+$D$3*(LN(A318))^3)^-1)-273.15</f>
        <v>5.2217242667471169</v>
      </c>
      <c r="E318" s="20">
        <f t="shared" si="18"/>
        <v>5.5065605651406599</v>
      </c>
      <c r="F318" s="20">
        <f t="shared" si="19"/>
        <v>5.5065630993694299</v>
      </c>
      <c r="G318" s="20">
        <f t="shared" si="20"/>
        <v>5.2508001722355289</v>
      </c>
    </row>
    <row r="319" spans="1:7" x14ac:dyDescent="0.25">
      <c r="A319" s="20">
        <v>25200</v>
      </c>
      <c r="B319" s="20">
        <f t="shared" si="17"/>
        <v>25.2</v>
      </c>
      <c r="C319" s="20">
        <f>(($B$2+$C$2*LN(A319)+$D$2*(LN(A319))^3)^-1)-273.15</f>
        <v>5.2404208510066042</v>
      </c>
      <c r="D319" s="20">
        <f>(($B$3+$C$3*LN(A319)+$D$3*(LN(A319))^3)^-1)-273.15</f>
        <v>5.1815744073135193</v>
      </c>
      <c r="E319" s="20">
        <f t="shared" si="18"/>
        <v>5.4663446842791927</v>
      </c>
      <c r="F319" s="20">
        <f t="shared" si="19"/>
        <v>5.4663472411197631</v>
      </c>
      <c r="G319" s="20">
        <f t="shared" si="20"/>
        <v>5.2106625269732376</v>
      </c>
    </row>
    <row r="320" spans="1:7" x14ac:dyDescent="0.25">
      <c r="A320" s="20">
        <v>25250</v>
      </c>
      <c r="B320" s="20">
        <f t="shared" si="17"/>
        <v>25.25</v>
      </c>
      <c r="C320" s="20">
        <f>(($B$2+$C$2*LN(A320)+$D$2*(LN(A320))^3)^-1)-273.15</f>
        <v>5.200319335119616</v>
      </c>
      <c r="D320" s="20">
        <f>(($B$3+$C$3*LN(A320)+$D$3*(LN(A320))^3)^-1)-273.15</f>
        <v>5.1415140419595673</v>
      </c>
      <c r="E320" s="20">
        <f t="shared" si="18"/>
        <v>5.426218519634233</v>
      </c>
      <c r="F320" s="20">
        <f t="shared" si="19"/>
        <v>5.4262210984840635</v>
      </c>
      <c r="G320" s="20">
        <f t="shared" si="20"/>
        <v>5.1706144123353965</v>
      </c>
    </row>
    <row r="321" spans="1:7" x14ac:dyDescent="0.25">
      <c r="A321" s="20">
        <v>25300</v>
      </c>
      <c r="B321" s="20">
        <f t="shared" si="17"/>
        <v>25.3</v>
      </c>
      <c r="C321" s="20">
        <f>(($B$2+$C$2*LN(A321)+$D$2*(LN(A321))^3)^-1)-273.15</f>
        <v>5.1603070267556177</v>
      </c>
      <c r="D321" s="20">
        <f>(($B$3+$C$3*LN(A321)+$D$3*(LN(A321))^3)^-1)-273.15</f>
        <v>5.1015427931401973</v>
      </c>
      <c r="E321" s="20">
        <f t="shared" si="18"/>
        <v>5.3861816925448807</v>
      </c>
      <c r="F321" s="20">
        <f t="shared" si="19"/>
        <v>5.3861842928053534</v>
      </c>
      <c r="G321" s="20">
        <f t="shared" si="20"/>
        <v>5.130655450471636</v>
      </c>
    </row>
    <row r="322" spans="1:7" x14ac:dyDescent="0.25">
      <c r="A322" s="20">
        <v>25350</v>
      </c>
      <c r="B322" s="20">
        <f t="shared" si="17"/>
        <v>25.35</v>
      </c>
      <c r="C322" s="20">
        <f>(($B$2+$C$2*LN(A322)+$D$2*(LN(A322))^3)^-1)-273.15</f>
        <v>5.1203835503256983</v>
      </c>
      <c r="D322" s="20">
        <f>(($B$3+$C$3*LN(A322)+$D$3*(LN(A322))^3)^-1)-273.15</f>
        <v>5.0616602856492818</v>
      </c>
      <c r="E322" s="20">
        <f t="shared" si="18"/>
        <v>5.3462338266965617</v>
      </c>
      <c r="F322" s="20">
        <f t="shared" si="19"/>
        <v>5.3462364477725259</v>
      </c>
      <c r="G322" s="20">
        <f t="shared" si="20"/>
        <v>5.0907852658725687</v>
      </c>
    </row>
    <row r="323" spans="1:7" x14ac:dyDescent="0.25">
      <c r="A323" s="20">
        <v>25400</v>
      </c>
      <c r="B323" s="20">
        <f t="shared" si="17"/>
        <v>25.4</v>
      </c>
      <c r="C323" s="20">
        <f>(($B$2+$C$2*LN(A323)+$D$2*(LN(A323))^3)^-1)-273.15</f>
        <v>5.0805485325628865</v>
      </c>
      <c r="D323" s="20">
        <f>(($B$3+$C$3*LN(A323)+$D$3*(LN(A323))^3)^-1)-273.15</f>
        <v>5.0218661465996206</v>
      </c>
      <c r="E323" s="20">
        <f t="shared" si="18"/>
        <v>5.3063745481013598</v>
      </c>
      <c r="F323" s="20">
        <f t="shared" si="19"/>
        <v>5.3063771894017577</v>
      </c>
      <c r="G323" s="20">
        <f t="shared" si="20"/>
        <v>5.0510034853508046</v>
      </c>
    </row>
    <row r="324" spans="1:7" x14ac:dyDescent="0.25">
      <c r="A324" s="20">
        <v>25450</v>
      </c>
      <c r="B324" s="20">
        <f t="shared" si="17"/>
        <v>25.45</v>
      </c>
      <c r="C324" s="20">
        <f>(($B$2+$C$2*LN(A324)+$D$2*(LN(A324))^3)^-1)-273.15</f>
        <v>5.0408016025028246</v>
      </c>
      <c r="D324" s="20">
        <f>(($B$3+$C$3*LN(A324)+$D$3*(LN(A324))^3)^-1)-273.15</f>
        <v>4.9821600054047508</v>
      </c>
      <c r="E324" s="20">
        <f t="shared" si="18"/>
        <v>5.2666034850795427</v>
      </c>
      <c r="F324" s="20">
        <f t="shared" si="19"/>
        <v>5.266606146017125</v>
      </c>
      <c r="G324" s="20">
        <f t="shared" si="20"/>
        <v>5.01130973802168</v>
      </c>
    </row>
    <row r="325" spans="1:7" x14ac:dyDescent="0.25">
      <c r="A325" s="20">
        <v>25500</v>
      </c>
      <c r="B325" s="20">
        <f t="shared" si="17"/>
        <v>25.5</v>
      </c>
      <c r="C325" s="20">
        <f>(($B$2+$C$2*LN(A325)+$D$2*(LN(A325))^3)^-1)-273.15</f>
        <v>5.0011423914652937</v>
      </c>
      <c r="D325" s="20">
        <f>(($B$3+$C$3*LN(A325)+$D$3*(LN(A325))^3)^-1)-273.15</f>
        <v>4.9425414937599612</v>
      </c>
      <c r="E325" s="20">
        <f t="shared" si="18"/>
        <v>5.2269202682407467</v>
      </c>
      <c r="F325" s="20">
        <f t="shared" si="19"/>
        <v>5.2269229482317314</v>
      </c>
      <c r="G325" s="20">
        <f t="shared" si="20"/>
        <v>4.9717036552851823</v>
      </c>
    </row>
    <row r="326" spans="1:7" x14ac:dyDescent="0.25">
      <c r="A326" s="20">
        <v>25550</v>
      </c>
      <c r="B326" s="20">
        <f t="shared" si="17"/>
        <v>25.55</v>
      </c>
      <c r="C326" s="20">
        <f>(($B$2+$C$2*LN(A326)+$D$2*(LN(A326))^3)^-1)-273.15</f>
        <v>4.9615705330357969</v>
      </c>
      <c r="D326" s="20">
        <f>(($B$3+$C$3*LN(A326)+$D$3*(LN(A326))^3)^-1)-273.15</f>
        <v>4.9030102456238183</v>
      </c>
      <c r="E326" s="20">
        <f t="shared" si="18"/>
        <v>5.1873245304652187</v>
      </c>
      <c r="F326" s="20">
        <f t="shared" si="19"/>
        <v>5.1873272289298029</v>
      </c>
      <c r="G326" s="20">
        <f t="shared" si="20"/>
        <v>4.9321848708066796</v>
      </c>
    </row>
    <row r="327" spans="1:7" x14ac:dyDescent="0.25">
      <c r="A327" s="20">
        <v>25600</v>
      </c>
      <c r="B327" s="20">
        <f t="shared" si="17"/>
        <v>25.6</v>
      </c>
      <c r="C327" s="20">
        <f>(($B$2+$C$2*LN(A327)+$D$2*(LN(A327))^3)^-1)-273.15</f>
        <v>4.9220856630470848</v>
      </c>
      <c r="D327" s="20">
        <f>(($B$3+$C$3*LN(A327)+$D$3*(LN(A327))^3)^-1)-273.15</f>
        <v>4.8635658971996918</v>
      </c>
      <c r="E327" s="20">
        <f t="shared" si="18"/>
        <v>5.147815906885512</v>
      </c>
      <c r="F327" s="20">
        <f t="shared" si="19"/>
        <v>5.1478186232474741</v>
      </c>
      <c r="G327" s="20">
        <f t="shared" si="20"/>
        <v>4.8927530204992422</v>
      </c>
    </row>
    <row r="328" spans="1:7" x14ac:dyDescent="0.25">
      <c r="A328" s="20">
        <v>25650</v>
      </c>
      <c r="B328" s="20">
        <f t="shared" si="17"/>
        <v>25.65</v>
      </c>
      <c r="C328" s="20">
        <f>(($B$2+$C$2*LN(A328)+$D$2*(LN(A328))^3)^-1)-273.15</f>
        <v>4.8826874195608525</v>
      </c>
      <c r="D328" s="20">
        <f>(($B$3+$C$3*LN(A328)+$D$3*(LN(A328))^3)^-1)-273.15</f>
        <v>4.8242080869179631</v>
      </c>
      <c r="E328" s="20">
        <f t="shared" si="18"/>
        <v>5.1083940348684109</v>
      </c>
      <c r="F328" s="20">
        <f t="shared" si="19"/>
        <v>5.108396768555167</v>
      </c>
      <c r="G328" s="20">
        <f t="shared" si="20"/>
        <v>4.8534077425047712</v>
      </c>
    </row>
    <row r="329" spans="1:7" x14ac:dyDescent="0.25">
      <c r="A329" s="20">
        <v>25700</v>
      </c>
      <c r="B329" s="20">
        <f t="shared" si="17"/>
        <v>25.7</v>
      </c>
      <c r="C329" s="20">
        <f>(($B$2+$C$2*LN(A329)+$D$2*(LN(A329))^3)^-1)-273.15</f>
        <v>4.8433754428500038</v>
      </c>
      <c r="D329" s="20">
        <f>(($B$3+$C$3*LN(A329)+$D$3*(LN(A329))^3)^-1)-273.15</f>
        <v>4.7849364554179488</v>
      </c>
      <c r="E329" s="20">
        <f t="shared" si="18"/>
        <v>5.0690585539967969</v>
      </c>
      <c r="F329" s="20">
        <f t="shared" si="19"/>
        <v>5.0690613044393444</v>
      </c>
      <c r="G329" s="20">
        <f t="shared" si="20"/>
        <v>4.8141486771769451</v>
      </c>
    </row>
    <row r="330" spans="1:7" x14ac:dyDescent="0.25">
      <c r="A330" s="20">
        <v>25750</v>
      </c>
      <c r="B330" s="20">
        <f t="shared" si="17"/>
        <v>25.75</v>
      </c>
      <c r="C330" s="20">
        <f>(($B$2+$C$2*LN(A330)+$D$2*(LN(A330))^3)^-1)-273.15</f>
        <v>4.8041493753807458</v>
      </c>
      <c r="D330" s="20">
        <f>(($B$3+$C$3*LN(A330)+$D$3*(LN(A330))^3)^-1)-273.15</f>
        <v>4.7457506455298244</v>
      </c>
      <c r="E330" s="20">
        <f t="shared" si="18"/>
        <v>5.0298091060517436</v>
      </c>
      <c r="F330" s="20">
        <f t="shared" si="19"/>
        <v>5.0298118726848315</v>
      </c>
      <c r="G330" s="20">
        <f t="shared" si="20"/>
        <v>4.7749754670624611</v>
      </c>
    </row>
    <row r="331" spans="1:7" x14ac:dyDescent="0.25">
      <c r="A331" s="20">
        <v>25800</v>
      </c>
      <c r="B331" s="20">
        <f t="shared" si="17"/>
        <v>25.8</v>
      </c>
      <c r="C331" s="20">
        <f>(($B$2+$C$2*LN(A331)+$D$2*(LN(A331))^3)^-1)-273.15</f>
        <v>4.7650088617951383</v>
      </c>
      <c r="D331" s="20">
        <f>(($B$3+$C$3*LN(A331)+$D$3*(LN(A331))^3)^-1)-273.15</f>
        <v>4.7066503022575148</v>
      </c>
      <c r="E331" s="20">
        <f t="shared" si="18"/>
        <v>4.9906453349950084</v>
      </c>
      <c r="F331" s="20">
        <f t="shared" si="19"/>
        <v>4.9906481172568533</v>
      </c>
      <c r="G331" s="20">
        <f t="shared" si="20"/>
        <v>4.7358877568840967</v>
      </c>
    </row>
    <row r="332" spans="1:7" x14ac:dyDescent="0.25">
      <c r="A332" s="20">
        <v>25850</v>
      </c>
      <c r="B332" s="20">
        <f t="shared" si="17"/>
        <v>25.85</v>
      </c>
      <c r="C332" s="20">
        <f>(($B$2+$C$2*LN(A332)+$D$2*(LN(A332))^3)^-1)-273.15</f>
        <v>4.7259535488932443</v>
      </c>
      <c r="D332" s="20">
        <f>(($B$3+$C$3*LN(A332)+$D$3*(LN(A332))^3)^-1)-273.15</f>
        <v>4.6676350727607883</v>
      </c>
      <c r="E332" s="20">
        <f t="shared" si="18"/>
        <v>4.9515668869513547</v>
      </c>
      <c r="F332" s="20">
        <f t="shared" si="19"/>
        <v>4.9515696842836974</v>
      </c>
      <c r="G332" s="20">
        <f t="shared" si="20"/>
        <v>4.6968851935229736</v>
      </c>
    </row>
    <row r="333" spans="1:7" x14ac:dyDescent="0.25">
      <c r="A333" s="20">
        <v>25900</v>
      </c>
      <c r="B333" s="20">
        <f t="shared" si="17"/>
        <v>25.9</v>
      </c>
      <c r="C333" s="20">
        <f>(($B$2+$C$2*LN(A333)+$D$2*(LN(A333))^3)^-1)-273.15</f>
        <v>4.6869830856164754</v>
      </c>
      <c r="D333" s="20">
        <f>(($B$3+$C$3*LN(A333)+$D$3*(LN(A333))^3)^-1)-273.15</f>
        <v>4.6287046063384878</v>
      </c>
      <c r="E333" s="20">
        <f t="shared" si="18"/>
        <v>4.9125734101915555</v>
      </c>
      <c r="F333" s="20">
        <f t="shared" si="19"/>
        <v>4.9125762220397178</v>
      </c>
      <c r="G333" s="20">
        <f t="shared" si="20"/>
        <v>4.6579674260012212</v>
      </c>
    </row>
    <row r="334" spans="1:7" x14ac:dyDescent="0.25">
      <c r="A334" s="20">
        <v>25950</v>
      </c>
      <c r="B334" s="20">
        <f t="shared" si="17"/>
        <v>25.95</v>
      </c>
      <c r="C334" s="20">
        <f>(($B$2+$C$2*LN(A334)+$D$2*(LN(A334))^3)^-1)-273.15</f>
        <v>4.6480971230298564</v>
      </c>
      <c r="D334" s="20">
        <f>(($B$3+$C$3*LN(A334)+$D$3*(LN(A334))^3)^-1)-273.15</f>
        <v>4.5898585544110233</v>
      </c>
      <c r="E334" s="20">
        <f t="shared" si="18"/>
        <v>4.8736645551148854</v>
      </c>
      <c r="F334" s="20">
        <f t="shared" si="19"/>
        <v>4.8736673809277136</v>
      </c>
      <c r="G334" s="20">
        <f t="shared" si="20"/>
        <v>4.6191341054650934</v>
      </c>
    </row>
    <row r="335" spans="1:7" x14ac:dyDescent="0.25">
      <c r="A335" s="20">
        <v>26000</v>
      </c>
      <c r="B335" s="20">
        <f t="shared" si="17"/>
        <v>26</v>
      </c>
      <c r="C335" s="20">
        <f>(($B$2+$C$2*LN(A335)+$D$2*(LN(A335))^3)^-1)-273.15</f>
        <v>4.6092953143054842</v>
      </c>
      <c r="D335" s="20">
        <f>(($B$3+$C$3*LN(A335)+$D$3*(LN(A335))^3)^-1)-273.15</f>
        <v>4.551096570503546</v>
      </c>
      <c r="E335" s="20">
        <f t="shared" si="18"/>
        <v>4.8348399742324659</v>
      </c>
      <c r="F335" s="20">
        <f t="shared" si="19"/>
        <v>4.8348428134621031</v>
      </c>
      <c r="G335" s="20">
        <f t="shared" si="20"/>
        <v>4.5803848851678595</v>
      </c>
    </row>
    <row r="336" spans="1:7" x14ac:dyDescent="0.25">
      <c r="A336" s="20">
        <v>26050</v>
      </c>
      <c r="B336" s="20">
        <f t="shared" ref="B336:B399" si="21">A336/1000</f>
        <v>26.05</v>
      </c>
      <c r="C336" s="20">
        <f>(($B$2+$C$2*LN(A336)+$D$2*(LN(A336))^3)^-1)-273.15</f>
        <v>4.5705773147058153</v>
      </c>
      <c r="D336" s="20">
        <f>(($B$3+$C$3*LN(A336)+$D$3*(LN(A336))^3)^-1)-273.15</f>
        <v>4.5124183102295774</v>
      </c>
      <c r="E336" s="20">
        <f t="shared" si="18"/>
        <v>4.7960993221501553</v>
      </c>
      <c r="F336" s="20">
        <f t="shared" si="19"/>
        <v>4.7961021742524395</v>
      </c>
      <c r="G336" s="20">
        <f t="shared" si="20"/>
        <v>4.5417194204533189</v>
      </c>
    </row>
    <row r="337" spans="1:7" x14ac:dyDescent="0.25">
      <c r="A337" s="20">
        <v>26100</v>
      </c>
      <c r="B337" s="20">
        <f t="shared" si="21"/>
        <v>26.1</v>
      </c>
      <c r="C337" s="20">
        <f>(($B$2+$C$2*LN(A337)+$D$2*(LN(A337))^3)^-1)-273.15</f>
        <v>4.53194278156667</v>
      </c>
      <c r="D337" s="20">
        <f>(($B$3+$C$3*LN(A337)+$D$3*(LN(A337))^3)^-1)-273.15</f>
        <v>4.4738234312740133</v>
      </c>
      <c r="E337" s="20">
        <f t="shared" ref="E337:E400" si="22">(($B$4+$C$4*LN($A337)+$D$4*(LN($A337))^3)^-1)-273.15</f>
        <v>4.7574422555522347</v>
      </c>
      <c r="F337" s="20">
        <f t="shared" ref="F337:F400" si="23">(($B$5+$C$5*LN($A337)+$D$5*(LN($A337))^3)^-1)-273.15</f>
        <v>4.7574451199861869</v>
      </c>
      <c r="G337" s="20">
        <f t="shared" ref="G337:G400" si="24">(($B$6+$C$6*LN($A337)+$D$6*(LN($A337))^3)^-1)-273.15</f>
        <v>4.5031373687386917</v>
      </c>
    </row>
    <row r="338" spans="1:7" x14ac:dyDescent="0.25">
      <c r="A338" s="20">
        <v>26150</v>
      </c>
      <c r="B338" s="20">
        <f t="shared" si="21"/>
        <v>26.15</v>
      </c>
      <c r="C338" s="20">
        <f>(($B$2+$C$2*LN(A338)+$D$2*(LN(A338))^3)^-1)-273.15</f>
        <v>4.4933913742813161</v>
      </c>
      <c r="D338" s="20">
        <f>(($B$3+$C$3*LN(A338)+$D$3*(LN(A338))^3)^-1)-273.15</f>
        <v>4.4353115933769232</v>
      </c>
      <c r="E338" s="20">
        <f t="shared" si="22"/>
        <v>4.7188684331848094</v>
      </c>
      <c r="F338" s="20">
        <f t="shared" si="23"/>
        <v>4.7188713094128616</v>
      </c>
      <c r="G338" s="20">
        <f t="shared" si="24"/>
        <v>4.4646383894987025</v>
      </c>
    </row>
    <row r="339" spans="1:7" x14ac:dyDescent="0.25">
      <c r="A339" s="20">
        <v>26200</v>
      </c>
      <c r="B339" s="20">
        <f t="shared" si="21"/>
        <v>26.2</v>
      </c>
      <c r="C339" s="20">
        <f>(($B$2+$C$2*LN(A339)+$D$2*(LN(A339))^3)^-1)-273.15</f>
        <v>4.4549227542838139</v>
      </c>
      <c r="D339" s="20">
        <f>(($B$3+$C$3*LN(A339)+$D$3*(LN(A339))^3)^-1)-273.15</f>
        <v>4.3968824583170658</v>
      </c>
      <c r="E339" s="20">
        <f t="shared" si="22"/>
        <v>4.6803775158392682</v>
      </c>
      <c r="F339" s="20">
        <f t="shared" si="23"/>
        <v>4.6803804033274332</v>
      </c>
      <c r="G339" s="20">
        <f t="shared" si="24"/>
        <v>4.4262221442489817</v>
      </c>
    </row>
    <row r="340" spans="1:7" x14ac:dyDescent="0.25">
      <c r="A340" s="20">
        <v>26250</v>
      </c>
      <c r="B340" s="20">
        <f t="shared" si="21"/>
        <v>26.25</v>
      </c>
      <c r="C340" s="20">
        <f>(($B$2+$C$2*LN(A340)+$D$2*(LN(A340))^3)^-1)-273.15</f>
        <v>4.4165365850331568</v>
      </c>
      <c r="D340" s="20">
        <f>(($B$3+$C$3*LN(A340)+$D$3*(LN(A340))^3)^-1)-273.15</f>
        <v>4.3585356898960868</v>
      </c>
      <c r="E340" s="20">
        <f t="shared" si="22"/>
        <v>4.6419691663364802</v>
      </c>
      <c r="F340" s="20">
        <f t="shared" si="23"/>
        <v>4.6419720645538405</v>
      </c>
      <c r="G340" s="20">
        <f t="shared" si="24"/>
        <v>4.3878882965300363</v>
      </c>
    </row>
    <row r="341" spans="1:7" x14ac:dyDescent="0.25">
      <c r="A341" s="20">
        <v>26300</v>
      </c>
      <c r="B341" s="20">
        <f t="shared" si="21"/>
        <v>26.3</v>
      </c>
      <c r="C341" s="20">
        <f>(($B$2+$C$2*LN(A341)+$D$2*(LN(A341))^3)^-1)-273.15</f>
        <v>4.3782325319970141</v>
      </c>
      <c r="D341" s="20">
        <f>(($B$3+$C$3*LN(A341)+$D$3*(LN(A341))^3)^-1)-273.15</f>
        <v>4.3202709539224884</v>
      </c>
      <c r="E341" s="20">
        <f t="shared" si="22"/>
        <v>4.6036430495107084</v>
      </c>
      <c r="F341" s="20">
        <f t="shared" si="23"/>
        <v>4.6036459579298139</v>
      </c>
      <c r="G341" s="20">
        <f t="shared" si="24"/>
        <v>4.3496365118915037</v>
      </c>
    </row>
    <row r="342" spans="1:7" x14ac:dyDescent="0.25">
      <c r="A342" s="20">
        <v>26350</v>
      </c>
      <c r="B342" s="20">
        <f t="shared" si="21"/>
        <v>26.35</v>
      </c>
      <c r="C342" s="20">
        <f>(($B$2+$C$2*LN(A342)+$D$2*(LN(A342))^3)^-1)-273.15</f>
        <v>4.3400102626363264</v>
      </c>
      <c r="D342" s="20">
        <f>(($B$3+$C$3*LN(A342)+$D$3*(LN(A342))^3)^-1)-273.15</f>
        <v>4.2820879181956002</v>
      </c>
      <c r="E342" s="20">
        <f t="shared" si="22"/>
        <v>4.565398832193523</v>
      </c>
      <c r="F342" s="20">
        <f t="shared" si="23"/>
        <v>4.5654017502902775</v>
      </c>
      <c r="G342" s="20">
        <f t="shared" si="24"/>
        <v>4.3114664578759516</v>
      </c>
    </row>
    <row r="343" spans="1:7" x14ac:dyDescent="0.25">
      <c r="A343" s="20">
        <v>26400</v>
      </c>
      <c r="B343" s="20">
        <f t="shared" si="21"/>
        <v>26.4</v>
      </c>
      <c r="C343" s="20">
        <f>(($B$2+$C$2*LN(A343)+$D$2*(LN(A343))^3)^-1)-273.15</f>
        <v>4.3018694463892757</v>
      </c>
      <c r="D343" s="20">
        <f>(($B$3+$C$3*LN(A343)+$D$3*(LN(A343))^3)^-1)-273.15</f>
        <v>4.243986252490572</v>
      </c>
      <c r="E343" s="20">
        <f t="shared" si="22"/>
        <v>4.5272361831986814</v>
      </c>
      <c r="F343" s="20">
        <f t="shared" si="23"/>
        <v>4.5272391104521148</v>
      </c>
      <c r="G343" s="20">
        <f t="shared" si="24"/>
        <v>4.2733778040036441</v>
      </c>
    </row>
    <row r="344" spans="1:7" x14ac:dyDescent="0.25">
      <c r="A344" s="20">
        <v>26450</v>
      </c>
      <c r="B344" s="20">
        <f t="shared" si="21"/>
        <v>26.45</v>
      </c>
      <c r="C344" s="20">
        <f>(($B$2+$C$2*LN(A344)+$D$2*(LN(A344))^3)^-1)-273.15</f>
        <v>4.2638097546561653</v>
      </c>
      <c r="D344" s="20">
        <f>(($B$3+$C$3*LN(A344)+$D$3*(LN(A344))^3)^-1)-273.15</f>
        <v>4.2059656285420033</v>
      </c>
      <c r="E344" s="20">
        <f t="shared" si="22"/>
        <v>4.4891547733058133</v>
      </c>
      <c r="F344" s="20">
        <f t="shared" si="23"/>
        <v>4.4891577091981389</v>
      </c>
      <c r="G344" s="20">
        <f t="shared" si="24"/>
        <v>4.2353702217565683</v>
      </c>
    </row>
    <row r="345" spans="1:7" x14ac:dyDescent="0.25">
      <c r="A345" s="20">
        <v>26500</v>
      </c>
      <c r="B345" s="20">
        <f t="shared" si="21"/>
        <v>26.5</v>
      </c>
      <c r="C345" s="20">
        <f>(($B$2+$C$2*LN(A345)+$D$2*(LN(A345))^3)^-1)-273.15</f>
        <v>4.2258308607837876</v>
      </c>
      <c r="D345" s="20">
        <f>(($B$3+$C$3*LN(A345)+$D$3*(LN(A345))^3)^-1)-273.15</f>
        <v>4.1680257200294477</v>
      </c>
      <c r="E345" s="20">
        <f t="shared" si="22"/>
        <v>4.4511542752457558</v>
      </c>
      <c r="F345" s="20">
        <f t="shared" si="23"/>
        <v>4.4511572192625408</v>
      </c>
      <c r="G345" s="20">
        <f t="shared" si="24"/>
        <v>4.1974433845636554</v>
      </c>
    </row>
    <row r="346" spans="1:7" x14ac:dyDescent="0.25">
      <c r="A346" s="20">
        <v>26550</v>
      </c>
      <c r="B346" s="20">
        <f t="shared" si="21"/>
        <v>26.55</v>
      </c>
      <c r="C346" s="20">
        <f>(($B$2+$C$2*LN(A346)+$D$2*(LN(A346))^3)^-1)-273.15</f>
        <v>4.1879324400503037</v>
      </c>
      <c r="D346" s="20">
        <f>(($B$3+$C$3*LN(A346)+$D$3*(LN(A346))^3)^-1)-273.15</f>
        <v>4.1301662025616679</v>
      </c>
      <c r="E346" s="20">
        <f t="shared" si="22"/>
        <v>4.4132343636849214</v>
      </c>
      <c r="F346" s="20">
        <f t="shared" si="23"/>
        <v>4.413237315314916</v>
      </c>
      <c r="G346" s="20">
        <f t="shared" si="24"/>
        <v>4.1595969677851485</v>
      </c>
    </row>
    <row r="347" spans="1:7" x14ac:dyDescent="0.25">
      <c r="A347" s="20">
        <v>26600</v>
      </c>
      <c r="B347" s="20">
        <f t="shared" si="21"/>
        <v>26.6</v>
      </c>
      <c r="C347" s="20">
        <f>(($B$2+$C$2*LN(A347)+$D$2*(LN(A347))^3)^-1)-273.15</f>
        <v>4.150114169650351</v>
      </c>
      <c r="D347" s="20">
        <f>(($B$3+$C$3*LN(A347)+$D$3*(LN(A347))^3)^-1)-273.15</f>
        <v>4.092386753662197</v>
      </c>
      <c r="E347" s="20">
        <f t="shared" si="22"/>
        <v>4.3753947152104047</v>
      </c>
      <c r="F347" s="20">
        <f t="shared" si="23"/>
        <v>4.3753976739454856</v>
      </c>
      <c r="G347" s="20">
        <f t="shared" si="24"/>
        <v>4.1218306486977099</v>
      </c>
    </row>
    <row r="348" spans="1:7" x14ac:dyDescent="0.25">
      <c r="A348" s="20">
        <v>26650</v>
      </c>
      <c r="B348" s="20">
        <f t="shared" si="21"/>
        <v>26.65</v>
      </c>
      <c r="C348" s="20">
        <f>(($B$2+$C$2*LN(A348)+$D$2*(LN(A348))^3)^-1)-273.15</f>
        <v>4.1123757286799787</v>
      </c>
      <c r="D348" s="20">
        <f>(($B$3+$C$3*LN(A348)+$D$3*(LN(A348))^3)^-1)-273.15</f>
        <v>4.0546870527537635</v>
      </c>
      <c r="E348" s="20">
        <f t="shared" si="22"/>
        <v>4.3376350083149191</v>
      </c>
      <c r="F348" s="20">
        <f t="shared" si="23"/>
        <v>4.3376379736501463</v>
      </c>
      <c r="G348" s="20">
        <f t="shared" si="24"/>
        <v>4.0841441064796413</v>
      </c>
    </row>
    <row r="349" spans="1:7" x14ac:dyDescent="0.25">
      <c r="A349" s="20">
        <v>26700</v>
      </c>
      <c r="B349" s="20">
        <f t="shared" si="21"/>
        <v>26.7</v>
      </c>
      <c r="C349" s="20">
        <f>(($B$2+$C$2*LN(A349)+$D$2*(LN(A349))^3)^-1)-273.15</f>
        <v>4.0747167981218695</v>
      </c>
      <c r="D349" s="20">
        <f>(($B$3+$C$3*LN(A349)+$D$3*(LN(A349))^3)^-1)-273.15</f>
        <v>4.0170667811438534</v>
      </c>
      <c r="E349" s="20">
        <f t="shared" si="22"/>
        <v>4.2999549233820176</v>
      </c>
      <c r="F349" s="20">
        <f t="shared" si="23"/>
        <v>4.2999578948154635</v>
      </c>
      <c r="G349" s="20">
        <f t="shared" si="24"/>
        <v>4.0465370221957642</v>
      </c>
    </row>
    <row r="350" spans="1:7" x14ac:dyDescent="0.25">
      <c r="A350" s="20">
        <v>26750</v>
      </c>
      <c r="B350" s="20">
        <f t="shared" si="21"/>
        <v>26.75</v>
      </c>
      <c r="C350" s="20">
        <f>(($B$2+$C$2*LN(A350)+$D$2*(LN(A350))^3)^-1)-273.15</f>
        <v>4.0371370608308439</v>
      </c>
      <c r="D350" s="20">
        <f>(($B$3+$C$3*LN(A350)+$D$3*(LN(A350))^3)^-1)-273.15</f>
        <v>3.9795256220103852</v>
      </c>
      <c r="E350" s="20">
        <f t="shared" si="22"/>
        <v>4.2623541426715974</v>
      </c>
      <c r="F350" s="20">
        <f t="shared" si="23"/>
        <v>4.2623571197045749</v>
      </c>
      <c r="G350" s="20">
        <f t="shared" si="24"/>
        <v>4.0090090787832651</v>
      </c>
    </row>
    <row r="351" spans="1:7" x14ac:dyDescent="0.25">
      <c r="A351" s="20">
        <v>26800</v>
      </c>
      <c r="B351" s="20">
        <f t="shared" si="21"/>
        <v>26.8</v>
      </c>
      <c r="C351" s="20">
        <f>(($B$2+$C$2*LN(A351)+$D$2*(LN(A351))^3)^-1)-273.15</f>
        <v>3.9996362015194791</v>
      </c>
      <c r="D351" s="20">
        <f>(($B$3+$C$3*LN(A351)+$D$3*(LN(A351))^3)^-1)-273.15</f>
        <v>3.9420632603868171</v>
      </c>
      <c r="E351" s="20">
        <f t="shared" si="22"/>
        <v>4.2248323503052347</v>
      </c>
      <c r="F351" s="20">
        <f t="shared" si="23"/>
        <v>4.2248353324421828</v>
      </c>
      <c r="G351" s="20">
        <f t="shared" si="24"/>
        <v>3.9715599610369168</v>
      </c>
    </row>
    <row r="352" spans="1:7" x14ac:dyDescent="0.25">
      <c r="A352" s="20">
        <v>26850</v>
      </c>
      <c r="B352" s="20">
        <f t="shared" si="21"/>
        <v>26.85</v>
      </c>
      <c r="C352" s="20">
        <f>(($B$2+$C$2*LN(A352)+$D$2*(LN(A352))^3)^-1)-273.15</f>
        <v>3.9622139067433864</v>
      </c>
      <c r="D352" s="20">
        <f>(($B$3+$C$3*LN(A352)+$D$3*(LN(A352))^3)^-1)-273.15</f>
        <v>3.9046793831481068</v>
      </c>
      <c r="E352" s="20">
        <f t="shared" si="22"/>
        <v>4.1873892322519168</v>
      </c>
      <c r="F352" s="20">
        <f t="shared" si="23"/>
        <v>4.1873922190000599</v>
      </c>
      <c r="G352" s="20">
        <f t="shared" si="24"/>
        <v>3.9341893555947536</v>
      </c>
    </row>
    <row r="353" spans="1:7" x14ac:dyDescent="0.25">
      <c r="A353" s="20">
        <v>26900</v>
      </c>
      <c r="B353" s="20">
        <f t="shared" si="21"/>
        <v>26.9</v>
      </c>
      <c r="C353" s="20">
        <f>(($B$2+$C$2*LN(A353)+$D$2*(LN(A353))^3)^-1)-273.15</f>
        <v>3.9248698648874552</v>
      </c>
      <c r="D353" s="20">
        <f>(($B$3+$C$3*LN(A353)+$D$3*(LN(A353))^3)^-1)-273.15</f>
        <v>3.8673736789965574</v>
      </c>
      <c r="E353" s="20">
        <f t="shared" si="22"/>
        <v>4.150024476313547</v>
      </c>
      <c r="F353" s="20">
        <f t="shared" si="23"/>
        <v>4.1500274671833495</v>
      </c>
      <c r="G353" s="20">
        <f t="shared" si="24"/>
        <v>3.8968969509239741</v>
      </c>
    </row>
    <row r="354" spans="1:7" x14ac:dyDescent="0.25">
      <c r="A354" s="20">
        <v>26950</v>
      </c>
      <c r="B354" s="20">
        <f t="shared" si="21"/>
        <v>26.95</v>
      </c>
      <c r="C354" s="20">
        <f>(($B$2+$C$2*LN(A354)+$D$2*(LN(A354))^3)^-1)-273.15</f>
        <v>3.8876037661515284</v>
      </c>
      <c r="D354" s="20">
        <f>(($B$3+$C$3*LN(A354)+$D$3*(LN(A354))^3)^-1)-273.15</f>
        <v>3.8301458384472653</v>
      </c>
      <c r="E354" s="20">
        <f t="shared" si="22"/>
        <v>4.1127377721112452</v>
      </c>
      <c r="F354" s="20">
        <f t="shared" si="23"/>
        <v>4.1127407666161844</v>
      </c>
      <c r="G354" s="20">
        <f t="shared" si="24"/>
        <v>3.8596824373068443</v>
      </c>
    </row>
    <row r="355" spans="1:7" x14ac:dyDescent="0.25">
      <c r="A355" s="20">
        <v>27000</v>
      </c>
      <c r="B355" s="20">
        <f t="shared" si="21"/>
        <v>27</v>
      </c>
      <c r="C355" s="20">
        <f>(($B$2+$C$2*LN(A355)+$D$2*(LN(A355))^3)^-1)-273.15</f>
        <v>3.8504153025366463</v>
      </c>
      <c r="D355" s="20">
        <f>(($B$3+$C$3*LN(A355)+$D$3*(LN(A355))^3)^-1)-273.15</f>
        <v>3.7929955538150466</v>
      </c>
      <c r="E355" s="20">
        <f t="shared" si="22"/>
        <v>4.0755288110711945</v>
      </c>
      <c r="F355" s="20">
        <f t="shared" si="23"/>
        <v>4.0755318087277601</v>
      </c>
      <c r="G355" s="20">
        <f t="shared" si="24"/>
        <v>3.8225455068267706</v>
      </c>
    </row>
    <row r="356" spans="1:7" x14ac:dyDescent="0.25">
      <c r="A356" s="20">
        <v>27050</v>
      </c>
      <c r="B356" s="20">
        <f t="shared" si="21"/>
        <v>27.05</v>
      </c>
      <c r="C356" s="20">
        <f>(($B$2+$C$2*LN(A356)+$D$2*(LN(A356))^3)^-1)-273.15</f>
        <v>3.8133041678309496</v>
      </c>
      <c r="D356" s="20">
        <f>(($B$3+$C$3*LN(A356)+$D$3*(LN(A356))^3)^-1)-273.15</f>
        <v>3.7559225191998848</v>
      </c>
      <c r="E356" s="20">
        <f t="shared" si="22"/>
        <v>4.0383972864108273</v>
      </c>
      <c r="F356" s="20">
        <f t="shared" si="23"/>
        <v>4.0384002867382947</v>
      </c>
      <c r="G356" s="20">
        <f t="shared" si="24"/>
        <v>3.7854858533544302</v>
      </c>
    </row>
    <row r="357" spans="1:7" x14ac:dyDescent="0.25">
      <c r="A357" s="20">
        <v>27100</v>
      </c>
      <c r="B357" s="20">
        <f t="shared" si="21"/>
        <v>27.1</v>
      </c>
      <c r="C357" s="20">
        <f>(($B$2+$C$2*LN(A357)+$D$2*(LN(A357))^3)^-1)-273.15</f>
        <v>3.7762700575964345</v>
      </c>
      <c r="D357" s="20">
        <f>(($B$3+$C$3*LN(A357)+$D$3*(LN(A357))^3)^-1)-273.15</f>
        <v>3.7189264304738003</v>
      </c>
      <c r="E357" s="20">
        <f t="shared" si="22"/>
        <v>4.0013428931249564</v>
      </c>
      <c r="F357" s="20">
        <f t="shared" si="23"/>
        <v>4.0013458956456702</v>
      </c>
      <c r="G357" s="20">
        <f t="shared" si="24"/>
        <v>3.7485031725342992</v>
      </c>
    </row>
    <row r="358" spans="1:7" x14ac:dyDescent="0.25">
      <c r="A358" s="20">
        <v>27150</v>
      </c>
      <c r="B358" s="20">
        <f t="shared" si="21"/>
        <v>27.15</v>
      </c>
      <c r="C358" s="20">
        <f>(($B$2+$C$2*LN(A358)+$D$2*(LN(A358))^3)^-1)-273.15</f>
        <v>3.7393126691550833</v>
      </c>
      <c r="D358" s="20">
        <f>(($B$3+$C$3*LN(A358)+$D$3*(LN(A358))^3)^-1)-273.15</f>
        <v>3.6820069852669235</v>
      </c>
      <c r="E358" s="20">
        <f t="shared" si="22"/>
        <v>3.9643653279725299</v>
      </c>
      <c r="F358" s="20">
        <f t="shared" si="23"/>
        <v>3.964368332211734</v>
      </c>
      <c r="G358" s="20">
        <f t="shared" si="24"/>
        <v>3.7115971617707828</v>
      </c>
    </row>
    <row r="359" spans="1:7" x14ac:dyDescent="0.25">
      <c r="A359" s="20">
        <v>27200</v>
      </c>
      <c r="B359" s="20">
        <f t="shared" si="21"/>
        <v>27.2</v>
      </c>
      <c r="C359" s="20">
        <f>(($B$2+$C$2*LN(A359)+$D$2*(LN(A359))^3)^-1)-273.15</f>
        <v>3.7024317015755628</v>
      </c>
      <c r="D359" s="20">
        <f>(($B$3+$C$3*LN(A359)+$D$3*(LN(A359))^3)^-1)-273.15</f>
        <v>3.6451638829545345</v>
      </c>
      <c r="E359" s="20">
        <f t="shared" si="22"/>
        <v>3.9274642894627618</v>
      </c>
      <c r="F359" s="20">
        <f t="shared" si="23"/>
        <v>3.9274672949487694</v>
      </c>
      <c r="G359" s="20">
        <f t="shared" si="24"/>
        <v>3.6747675202151413</v>
      </c>
    </row>
    <row r="360" spans="1:7" x14ac:dyDescent="0.25">
      <c r="A360" s="20">
        <v>27250</v>
      </c>
      <c r="B360" s="20">
        <f t="shared" si="21"/>
        <v>27.25</v>
      </c>
      <c r="C360" s="20">
        <f>(($B$2+$C$2*LN(A360)+$D$2*(LN(A360))^3)^-1)-273.15</f>
        <v>3.6656268556600935</v>
      </c>
      <c r="D360" s="20">
        <f>(($B$3+$C$3*LN(A360)+$D$3*(LN(A360))^3)^-1)-273.15</f>
        <v>3.6083968246433642</v>
      </c>
      <c r="E360" s="20">
        <f t="shared" si="22"/>
        <v>3.8906394778426261</v>
      </c>
      <c r="F360" s="20">
        <f t="shared" si="23"/>
        <v>3.8906424841063085</v>
      </c>
      <c r="G360" s="20">
        <f t="shared" si="24"/>
        <v>3.6380139487519614</v>
      </c>
    </row>
    <row r="361" spans="1:7" x14ac:dyDescent="0.25">
      <c r="A361" s="20">
        <v>27300</v>
      </c>
      <c r="B361" s="20">
        <f t="shared" si="21"/>
        <v>27.3</v>
      </c>
      <c r="C361" s="20">
        <f>(($B$2+$C$2*LN(A361)+$D$2*(LN(A361))^3)^-1)-273.15</f>
        <v>3.628897833930921</v>
      </c>
      <c r="D361" s="20">
        <f>(($B$3+$C$3*LN(A361)+$D$3*(LN(A361))^3)^-1)-273.15</f>
        <v>3.571705513158804</v>
      </c>
      <c r="E361" s="20">
        <f t="shared" si="22"/>
        <v>3.8538905950824756</v>
      </c>
      <c r="F361" s="20">
        <f t="shared" si="23"/>
        <v>3.8538936016578305</v>
      </c>
      <c r="G361" s="20">
        <f t="shared" si="24"/>
        <v>3.6013361499861958</v>
      </c>
    </row>
    <row r="362" spans="1:7" x14ac:dyDescent="0.25">
      <c r="A362" s="20">
        <v>27350</v>
      </c>
      <c r="B362" s="20">
        <f t="shared" si="21"/>
        <v>27.35</v>
      </c>
      <c r="C362" s="20">
        <f>(($B$2+$C$2*LN(A362)+$D$2*(LN(A362))^3)^-1)-273.15</f>
        <v>3.5922443406178672</v>
      </c>
      <c r="D362" s="20">
        <f>(($B$3+$C$3*LN(A362)+$D$3*(LN(A362))^3)^-1)-273.15</f>
        <v>3.5350896530316618</v>
      </c>
      <c r="E362" s="20">
        <f t="shared" si="22"/>
        <v>3.8172173448642184</v>
      </c>
      <c r="F362" s="20">
        <f t="shared" si="23"/>
        <v>3.8172203512878582</v>
      </c>
      <c r="G362" s="20">
        <f t="shared" si="24"/>
        <v>3.5647338282300325</v>
      </c>
    </row>
    <row r="363" spans="1:7" x14ac:dyDescent="0.25">
      <c r="A363" s="20">
        <v>27400</v>
      </c>
      <c r="B363" s="20">
        <f t="shared" si="21"/>
        <v>27.4</v>
      </c>
      <c r="C363" s="20">
        <f>(($B$2+$C$2*LN(A363)+$D$2*(LN(A363))^3)^-1)-273.15</f>
        <v>3.5556660816447447</v>
      </c>
      <c r="D363" s="20">
        <f>(($B$3+$C$3*LN(A363)+$D$3*(LN(A363))^3)^-1)-273.15</f>
        <v>3.4985489504853717</v>
      </c>
      <c r="E363" s="20">
        <f t="shared" si="22"/>
        <v>3.7806194325672777</v>
      </c>
      <c r="F363" s="20">
        <f t="shared" si="23"/>
        <v>3.7806224383788845</v>
      </c>
      <c r="G363" s="20">
        <f t="shared" si="24"/>
        <v>3.5282066894898776</v>
      </c>
    </row>
    <row r="364" spans="1:7" x14ac:dyDescent="0.25">
      <c r="A364" s="20">
        <v>27450</v>
      </c>
      <c r="B364" s="20">
        <f t="shared" si="21"/>
        <v>27.45</v>
      </c>
      <c r="C364" s="20">
        <f>(($B$2+$C$2*LN(A364)+$D$2*(LN(A364))^3)^-1)-273.15</f>
        <v>3.5191627646170787</v>
      </c>
      <c r="D364" s="20">
        <f>(($B$3+$C$3*LN(A364)+$D$3*(LN(A364))^3)^-1)-273.15</f>
        <v>3.4620831134232048</v>
      </c>
      <c r="E364" s="20">
        <f t="shared" si="22"/>
        <v>3.7440965652565978</v>
      </c>
      <c r="F364" s="20">
        <f t="shared" si="23"/>
        <v>3.744099569998582</v>
      </c>
      <c r="G364" s="20">
        <f t="shared" si="24"/>
        <v>3.4917544414538497</v>
      </c>
    </row>
    <row r="365" spans="1:7" x14ac:dyDescent="0.25">
      <c r="A365" s="20">
        <v>27500</v>
      </c>
      <c r="B365" s="20">
        <f t="shared" si="21"/>
        <v>27.5</v>
      </c>
      <c r="C365" s="20">
        <f>(($B$2+$C$2*LN(A365)+$D$2*(LN(A365))^3)^-1)-273.15</f>
        <v>3.4827340988092601</v>
      </c>
      <c r="D365" s="20">
        <f>(($B$3+$C$3*LN(A365)+$D$3*(LN(A365))^3)^-1)-273.15</f>
        <v>3.4256918514155927</v>
      </c>
      <c r="E365" s="20">
        <f t="shared" si="22"/>
        <v>3.7076484516696269</v>
      </c>
      <c r="F365" s="20">
        <f t="shared" si="23"/>
        <v>3.7076514548870705</v>
      </c>
      <c r="G365" s="20">
        <f t="shared" si="24"/>
        <v>3.4553767934788198</v>
      </c>
    </row>
    <row r="366" spans="1:7" x14ac:dyDescent="0.25">
      <c r="A366" s="20">
        <v>27550</v>
      </c>
      <c r="B366" s="20">
        <f t="shared" si="21"/>
        <v>27.55</v>
      </c>
      <c r="C366" s="20">
        <f>(($B$2+$C$2*LN(A366)+$D$2*(LN(A366))^3)^-1)-273.15</f>
        <v>3.4463797951519837</v>
      </c>
      <c r="D366" s="20">
        <f>(($B$3+$C$3*LN(A366)+$D$3*(LN(A366))^3)^-1)-273.15</f>
        <v>3.3893748756876221</v>
      </c>
      <c r="E366" s="20">
        <f t="shared" si="22"/>
        <v>3.6712748022036408</v>
      </c>
      <c r="F366" s="20">
        <f t="shared" si="23"/>
        <v>3.6712778034444682</v>
      </c>
      <c r="G366" s="20">
        <f t="shared" si="24"/>
        <v>3.4190734565779621</v>
      </c>
    </row>
    <row r="367" spans="1:7" x14ac:dyDescent="0.25">
      <c r="A367" s="20">
        <v>27600</v>
      </c>
      <c r="B367" s="20">
        <f t="shared" si="21"/>
        <v>27.6</v>
      </c>
      <c r="C367" s="20">
        <f>(($B$2+$C$2*LN(A367)+$D$2*(LN(A367))^3)^-1)-273.15</f>
        <v>3.4100995662197988</v>
      </c>
      <c r="D367" s="20">
        <f>(($B$3+$C$3*LN(A367)+$D$3*(LN(A367))^3)^-1)-273.15</f>
        <v>3.3531318991065291</v>
      </c>
      <c r="E367" s="20">
        <f t="shared" si="22"/>
        <v>3.6349753289034084</v>
      </c>
      <c r="F367" s="20">
        <f t="shared" si="23"/>
        <v>3.6349783277182155</v>
      </c>
      <c r="G367" s="20">
        <f t="shared" si="24"/>
        <v>3.3828441434084198</v>
      </c>
    </row>
    <row r="368" spans="1:7" x14ac:dyDescent="0.25">
      <c r="A368" s="20">
        <v>27650</v>
      </c>
      <c r="B368" s="20">
        <f t="shared" si="21"/>
        <v>27.65</v>
      </c>
      <c r="C368" s="20">
        <f>(($B$2+$C$2*LN(A368)+$D$2*(LN(A368))^3)^-1)-273.15</f>
        <v>3.3738931262188316</v>
      </c>
      <c r="D368" s="20">
        <f>(($B$3+$C$3*LN(A368)+$D$3*(LN(A368))^3)^-1)-273.15</f>
        <v>3.3169626361695919</v>
      </c>
      <c r="E368" s="20">
        <f t="shared" si="22"/>
        <v>3.598749745448913</v>
      </c>
      <c r="F368" s="20">
        <f t="shared" si="23"/>
        <v>3.5987527413910243</v>
      </c>
      <c r="G368" s="20">
        <f t="shared" si="24"/>
        <v>3.3466885682588554</v>
      </c>
    </row>
    <row r="369" spans="1:7" x14ac:dyDescent="0.25">
      <c r="A369" s="20">
        <v>27700</v>
      </c>
      <c r="B369" s="20">
        <f t="shared" si="21"/>
        <v>27.7</v>
      </c>
      <c r="C369" s="20">
        <f>(($B$2+$C$2*LN(A369)+$D$2*(LN(A369))^3)^-1)-273.15</f>
        <v>3.3377601909745636</v>
      </c>
      <c r="D369" s="20">
        <f>(($B$3+$C$3*LN(A369)+$D$3*(LN(A369))^3)^-1)-273.15</f>
        <v>3.2808668029916248</v>
      </c>
      <c r="E369" s="20">
        <f t="shared" si="22"/>
        <v>3.5625977671428473</v>
      </c>
      <c r="F369" s="20">
        <f t="shared" si="23"/>
        <v>3.5626007597683724</v>
      </c>
      <c r="G369" s="20">
        <f t="shared" si="24"/>
        <v>3.3106064470371734</v>
      </c>
    </row>
    <row r="370" spans="1:7" x14ac:dyDescent="0.25">
      <c r="A370" s="20">
        <v>27750</v>
      </c>
      <c r="B370" s="20">
        <f t="shared" si="21"/>
        <v>27.75</v>
      </c>
      <c r="C370" s="20">
        <f>(($B$2+$C$2*LN(A370)+$D$2*(LN(A370))^3)^-1)-273.15</f>
        <v>3.3017004779198942</v>
      </c>
      <c r="D370" s="20">
        <f>(($B$3+$C$3*LN(A370)+$D$3*(LN(A370))^3)^-1)-273.15</f>
        <v>3.2448441172931553</v>
      </c>
      <c r="E370" s="20">
        <f t="shared" si="22"/>
        <v>3.5265191108987892</v>
      </c>
      <c r="F370" s="20">
        <f t="shared" si="23"/>
        <v>3.5265220997665097</v>
      </c>
      <c r="G370" s="20">
        <f t="shared" si="24"/>
        <v>3.2745974972587533</v>
      </c>
    </row>
    <row r="371" spans="1:7" x14ac:dyDescent="0.25">
      <c r="A371" s="20">
        <v>27800</v>
      </c>
      <c r="B371" s="20">
        <f t="shared" si="21"/>
        <v>27.8</v>
      </c>
      <c r="C371" s="20">
        <f>(($B$2+$C$2*LN(A371)+$D$2*(LN(A371))^3)^-1)-273.15</f>
        <v>3.2657137060828063</v>
      </c>
      <c r="D371" s="20">
        <f>(($B$3+$C$3*LN(A371)+$D$3*(LN(A371))^3)^-1)-273.15</f>
        <v>3.2088942983885431</v>
      </c>
      <c r="E371" s="20">
        <f t="shared" si="22"/>
        <v>3.490513495229095</v>
      </c>
      <c r="F371" s="20">
        <f t="shared" si="23"/>
        <v>3.4905164799004069</v>
      </c>
      <c r="G371" s="20">
        <f t="shared" si="24"/>
        <v>3.2386614380340575</v>
      </c>
    </row>
    <row r="372" spans="1:7" x14ac:dyDescent="0.25">
      <c r="A372" s="20">
        <v>27850</v>
      </c>
      <c r="B372" s="20">
        <f t="shared" si="21"/>
        <v>27.85</v>
      </c>
      <c r="C372" s="20">
        <f>(($B$2+$C$2*LN(A372)+$D$2*(LN(A372))^3)^-1)-273.15</f>
        <v>3.2297995960749404</v>
      </c>
      <c r="D372" s="20">
        <f>(($B$3+$C$3*LN(A372)+$D$3*(LN(A372))^3)^-1)-273.15</f>
        <v>3.1730170671738733</v>
      </c>
      <c r="E372" s="20">
        <f t="shared" si="22"/>
        <v>3.4545806402329617</v>
      </c>
      <c r="F372" s="20">
        <f t="shared" si="23"/>
        <v>3.4545836202719329</v>
      </c>
      <c r="G372" s="20">
        <f t="shared" si="24"/>
        <v>3.2027979900571495</v>
      </c>
    </row>
    <row r="373" spans="1:7" x14ac:dyDescent="0.25">
      <c r="A373" s="20">
        <v>27900</v>
      </c>
      <c r="B373" s="20">
        <f t="shared" si="21"/>
        <v>27.9</v>
      </c>
      <c r="C373" s="20">
        <f>(($B$2+$C$2*LN(A373)+$D$2*(LN(A373))^3)^-1)-273.15</f>
        <v>3.19395787007943</v>
      </c>
      <c r="D373" s="20">
        <f>(($B$3+$C$3*LN(A373)+$D$3*(LN(A373))^3)^-1)-273.15</f>
        <v>3.1372121461151323</v>
      </c>
      <c r="E373" s="20">
        <f t="shared" si="22"/>
        <v>3.4187202675846606</v>
      </c>
      <c r="F373" s="20">
        <f t="shared" si="23"/>
        <v>3.4187232425579737</v>
      </c>
      <c r="G373" s="20">
        <f t="shared" si="24"/>
        <v>3.1670068755936427</v>
      </c>
    </row>
    <row r="374" spans="1:7" x14ac:dyDescent="0.25">
      <c r="A374" s="20">
        <v>27950</v>
      </c>
      <c r="B374" s="20">
        <f t="shared" si="21"/>
        <v>27.95</v>
      </c>
      <c r="C374" s="20">
        <f>(($B$2+$C$2*LN(A374)+$D$2*(LN(A374))^3)^-1)-273.15</f>
        <v>3.1581882518396469</v>
      </c>
      <c r="D374" s="20">
        <f>(($B$3+$C$3*LN(A374)+$D$3*(LN(A374))^3)^-1)-273.15</f>
        <v>3.10147925923701</v>
      </c>
      <c r="E374" s="20">
        <f t="shared" si="22"/>
        <v>3.3829321005219413</v>
      </c>
      <c r="F374" s="20">
        <f t="shared" si="23"/>
        <v>3.3829350699988936</v>
      </c>
      <c r="G374" s="20">
        <f t="shared" si="24"/>
        <v>3.1312878184691044</v>
      </c>
    </row>
    <row r="375" spans="1:7" x14ac:dyDescent="0.25">
      <c r="A375" s="20">
        <v>28000</v>
      </c>
      <c r="B375" s="20">
        <f t="shared" si="21"/>
        <v>28</v>
      </c>
      <c r="C375" s="20">
        <f>(($B$2+$C$2*LN(A375)+$D$2*(LN(A375))^3)^-1)-273.15</f>
        <v>3.1224904666470934</v>
      </c>
      <c r="D375" s="20">
        <f>(($B$3+$C$3*LN(A375)+$D$3*(LN(A375))^3)^-1)-273.15</f>
        <v>3.0658181321110192</v>
      </c>
      <c r="E375" s="20">
        <f t="shared" si="22"/>
        <v>3.347215863834208</v>
      </c>
      <c r="F375" s="20">
        <f t="shared" si="23"/>
        <v>3.3472188273867118</v>
      </c>
      <c r="G375" s="20">
        <f t="shared" si="24"/>
        <v>3.0956405440576873</v>
      </c>
    </row>
    <row r="376" spans="1:7" x14ac:dyDescent="0.25">
      <c r="A376" s="20">
        <v>28050</v>
      </c>
      <c r="B376" s="20">
        <f t="shared" si="21"/>
        <v>28.05</v>
      </c>
      <c r="C376" s="20">
        <f>(($B$2+$C$2*LN(A376)+$D$2*(LN(A376))^3)^-1)-273.15</f>
        <v>3.0868642413307157</v>
      </c>
      <c r="D376" s="20">
        <f>(($B$3+$C$3*LN(A376)+$D$3*(LN(A376))^3)^-1)-273.15</f>
        <v>3.0302284918440705</v>
      </c>
      <c r="E376" s="20">
        <f t="shared" si="22"/>
        <v>3.3115712838514924</v>
      </c>
      <c r="F376" s="20">
        <f t="shared" si="23"/>
        <v>3.3115742410538473</v>
      </c>
      <c r="G376" s="20">
        <f t="shared" si="24"/>
        <v>3.0600647792704763</v>
      </c>
    </row>
    <row r="377" spans="1:7" x14ac:dyDescent="0.25">
      <c r="A377" s="20">
        <v>28100</v>
      </c>
      <c r="B377" s="20">
        <f t="shared" si="21"/>
        <v>28.1</v>
      </c>
      <c r="C377" s="20">
        <f>(($B$2+$C$2*LN(A377)+$D$2*(LN(A377))^3)^-1)-273.15</f>
        <v>3.0513093042450237</v>
      </c>
      <c r="D377" s="20">
        <f>(($B$3+$C$3*LN(A377)+$D$3*(LN(A377))^3)^-1)-273.15</f>
        <v>2.9947100670673308</v>
      </c>
      <c r="E377" s="20">
        <f t="shared" si="22"/>
        <v>3.2759980884326296</v>
      </c>
      <c r="F377" s="20">
        <f t="shared" si="23"/>
        <v>3.2760010388620344</v>
      </c>
      <c r="G377" s="20">
        <f t="shared" si="24"/>
        <v>3.0245602525442905</v>
      </c>
    </row>
    <row r="378" spans="1:7" x14ac:dyDescent="0.25">
      <c r="A378" s="20">
        <v>28150</v>
      </c>
      <c r="B378" s="20">
        <f t="shared" si="21"/>
        <v>28.15</v>
      </c>
      <c r="C378" s="20">
        <f>(($B$2+$C$2*LN(A378)+$D$2*(LN(A378))^3)^-1)-273.15</f>
        <v>3.0158253852589496</v>
      </c>
      <c r="D378" s="20">
        <f>(($B$3+$C$3*LN(A378)+$D$3*(LN(A378))^3)^-1)-273.15</f>
        <v>2.9592625879250249</v>
      </c>
      <c r="E378" s="20">
        <f t="shared" si="22"/>
        <v>3.2404960069543449</v>
      </c>
      <c r="F378" s="20">
        <f t="shared" si="23"/>
        <v>3.2404989501902151</v>
      </c>
      <c r="G378" s="20">
        <f t="shared" si="24"/>
        <v>2.9891266938304284</v>
      </c>
    </row>
    <row r="379" spans="1:7" x14ac:dyDescent="0.25">
      <c r="A379" s="20">
        <v>28200</v>
      </c>
      <c r="B379" s="20">
        <f t="shared" si="21"/>
        <v>28.2</v>
      </c>
      <c r="C379" s="20">
        <f>(($B$2+$C$2*LN(A379)+$D$2*(LN(A379))^3)^-1)-273.15</f>
        <v>2.9804122157449342</v>
      </c>
      <c r="D379" s="20">
        <f>(($B$3+$C$3*LN(A379)+$D$3*(LN(A379))^3)^-1)-273.15</f>
        <v>2.92388578606284</v>
      </c>
      <c r="E379" s="20">
        <f t="shared" si="22"/>
        <v>3.2050647702998845</v>
      </c>
      <c r="F379" s="20">
        <f t="shared" si="23"/>
        <v>3.2050677059243071</v>
      </c>
      <c r="G379" s="20">
        <f t="shared" si="24"/>
        <v>2.9537638345834125</v>
      </c>
    </row>
    <row r="380" spans="1:7" x14ac:dyDescent="0.25">
      <c r="A380" s="20">
        <v>28250</v>
      </c>
      <c r="B380" s="20">
        <f t="shared" si="21"/>
        <v>28.25</v>
      </c>
      <c r="C380" s="20">
        <f>(($B$2+$C$2*LN(A380)+$D$2*(LN(A380))^3)^-1)-273.15</f>
        <v>2.9450695285676147</v>
      </c>
      <c r="D380" s="20">
        <f>(($B$3+$C$3*LN(A380)+$D$3*(LN(A380))^3)^-1)-273.15</f>
        <v>2.8885793946178637</v>
      </c>
      <c r="E380" s="20">
        <f t="shared" si="22"/>
        <v>3.1697041108480448</v>
      </c>
      <c r="F380" s="20">
        <f t="shared" si="23"/>
        <v>3.1697070384455515</v>
      </c>
      <c r="G380" s="20">
        <f t="shared" si="24"/>
        <v>2.9184714077502463</v>
      </c>
    </row>
    <row r="381" spans="1:7" x14ac:dyDescent="0.25">
      <c r="A381" s="20">
        <v>28300</v>
      </c>
      <c r="B381" s="20">
        <f t="shared" si="21"/>
        <v>28.3</v>
      </c>
      <c r="C381" s="20">
        <f>(($B$2+$C$2*LN(A381)+$D$2*(LN(A381))^3)^-1)-273.15</f>
        <v>2.9097970580731953</v>
      </c>
      <c r="D381" s="20">
        <f>(($B$3+$C$3*LN(A381)+$D$3*(LN(A381))^3)^-1)-273.15</f>
        <v>2.8533431482065907</v>
      </c>
      <c r="E381" s="20">
        <f t="shared" si="22"/>
        <v>3.1344137624623727</v>
      </c>
      <c r="F381" s="20">
        <f t="shared" si="23"/>
        <v>3.1344166816199959</v>
      </c>
      <c r="G381" s="20">
        <f t="shared" si="24"/>
        <v>2.8832491477591589</v>
      </c>
    </row>
    <row r="382" spans="1:7" x14ac:dyDescent="0.25">
      <c r="A382" s="20">
        <v>28350</v>
      </c>
      <c r="B382" s="20">
        <f t="shared" si="21"/>
        <v>28.35</v>
      </c>
      <c r="C382" s="20">
        <f>(($B$2+$C$2*LN(A382)+$D$2*(LN(A382))^3)^-1)-273.15</f>
        <v>2.8745945400783057</v>
      </c>
      <c r="D382" s="20">
        <f>(($B$3+$C$3*LN(A382)+$D$3*(LN(A382))^3)^-1)-273.15</f>
        <v>2.8181767829148043</v>
      </c>
      <c r="E382" s="20">
        <f t="shared" si="22"/>
        <v>3.0991934604799667</v>
      </c>
      <c r="F382" s="20">
        <f t="shared" si="23"/>
        <v>3.0991963707872401</v>
      </c>
      <c r="G382" s="20">
        <f t="shared" si="24"/>
        <v>2.8480967905089187</v>
      </c>
    </row>
    <row r="383" spans="1:7" x14ac:dyDescent="0.25">
      <c r="A383" s="20">
        <v>28400</v>
      </c>
      <c r="B383" s="20">
        <f t="shared" si="21"/>
        <v>28.4</v>
      </c>
      <c r="C383" s="20">
        <f>(($B$2+$C$2*LN(A383)+$D$2*(LN(A383))^3)^-1)-273.15</f>
        <v>2.8394617118597125</v>
      </c>
      <c r="D383" s="20">
        <f>(($B$3+$C$3*LN(A383)+$D$3*(LN(A383))^3)^-1)-273.15</f>
        <v>2.7830800362866626</v>
      </c>
      <c r="E383" s="20">
        <f t="shared" si="22"/>
        <v>3.0640429417011887</v>
      </c>
      <c r="F383" s="20">
        <f t="shared" si="23"/>
        <v>3.0640458427499766</v>
      </c>
      <c r="G383" s="20">
        <f t="shared" si="24"/>
        <v>2.8130140733583175</v>
      </c>
    </row>
    <row r="384" spans="1:7" x14ac:dyDescent="0.25">
      <c r="A384" s="20">
        <v>28450</v>
      </c>
      <c r="B384" s="20">
        <f t="shared" si="21"/>
        <v>28.45</v>
      </c>
      <c r="C384" s="20">
        <f>(($B$2+$C$2*LN(A384)+$D$2*(LN(A384))^3)^-1)-273.15</f>
        <v>2.8043983121430642</v>
      </c>
      <c r="D384" s="20">
        <f>(($B$3+$C$3*LN(A384)+$D$3*(LN(A384))^3)^-1)-273.15</f>
        <v>2.7480526473141822</v>
      </c>
      <c r="E384" s="20">
        <f t="shared" si="22"/>
        <v>3.0289619443783522</v>
      </c>
      <c r="F384" s="20">
        <f t="shared" si="23"/>
        <v>3.0289648357631904</v>
      </c>
      <c r="G384" s="20">
        <f t="shared" si="24"/>
        <v>2.7780007351151426</v>
      </c>
    </row>
    <row r="385" spans="1:7" x14ac:dyDescent="0.25">
      <c r="A385" s="20">
        <v>28500</v>
      </c>
      <c r="B385" s="20">
        <f t="shared" si="21"/>
        <v>28.5</v>
      </c>
      <c r="C385" s="20">
        <f>(($B$2+$C$2*LN(A385)+$D$2*(LN(A385))^3)^-1)-273.15</f>
        <v>2.7694040810930005</v>
      </c>
      <c r="D385" s="20">
        <f>(($B$3+$C$3*LN(A385)+$D$3*(LN(A385))^3)^-1)-273.15</f>
        <v>2.7130943564265522</v>
      </c>
      <c r="E385" s="20">
        <f t="shared" si="22"/>
        <v>2.9939502082060585</v>
      </c>
      <c r="F385" s="20">
        <f t="shared" si="23"/>
        <v>2.9939530895235862</v>
      </c>
      <c r="G385" s="20">
        <f t="shared" si="24"/>
        <v>2.7430565160258311</v>
      </c>
    </row>
    <row r="386" spans="1:7" x14ac:dyDescent="0.25">
      <c r="A386" s="20">
        <v>28550</v>
      </c>
      <c r="B386" s="20">
        <f t="shared" si="21"/>
        <v>28.55</v>
      </c>
      <c r="C386" s="20">
        <f>(($B$2+$C$2*LN(A386)+$D$2*(LN(A386))^3)^-1)-273.15</f>
        <v>2.7344787603024088</v>
      </c>
      <c r="D386" s="20">
        <f>(($B$3+$C$3*LN(A386)+$D$3*(LN(A386))^3)^-1)-273.15</f>
        <v>2.6782049054796175</v>
      </c>
      <c r="E386" s="20">
        <f t="shared" si="22"/>
        <v>2.9590074743098285</v>
      </c>
      <c r="F386" s="20">
        <f t="shared" si="23"/>
        <v>2.9590103451592995</v>
      </c>
      <c r="G386" s="20">
        <f t="shared" si="24"/>
        <v>2.7081811577652957</v>
      </c>
    </row>
    <row r="387" spans="1:7" x14ac:dyDescent="0.25">
      <c r="A387" s="20">
        <v>28600</v>
      </c>
      <c r="B387" s="20">
        <f t="shared" si="21"/>
        <v>28.6</v>
      </c>
      <c r="C387" s="20">
        <f>(($B$2+$C$2*LN(A387)+$D$2*(LN(A387))^3)^-1)-273.15</f>
        <v>2.6996220927818513</v>
      </c>
      <c r="D387" s="20">
        <f>(($B$3+$C$3*LN(A387)+$D$3*(LN(A387))^3)^-1)-273.15</f>
        <v>2.6433840377459319</v>
      </c>
      <c r="E387" s="20">
        <f t="shared" si="22"/>
        <v>2.9241334852363821</v>
      </c>
      <c r="F387" s="20">
        <f t="shared" si="23"/>
        <v>2.9241363452192104</v>
      </c>
      <c r="G387" s="20">
        <f t="shared" si="24"/>
        <v>2.6733744034260667</v>
      </c>
    </row>
    <row r="388" spans="1:7" x14ac:dyDescent="0.25">
      <c r="A388" s="20">
        <v>28650</v>
      </c>
      <c r="B388" s="20">
        <f t="shared" si="21"/>
        <v>28.65</v>
      </c>
      <c r="C388" s="20">
        <f>(($B$2+$C$2*LN(A388)+$D$2*(LN(A388))^3)^-1)-273.15</f>
        <v>2.6648338229499586</v>
      </c>
      <c r="D388" s="20">
        <f>(($B$3+$C$3*LN(A388)+$D$3*(LN(A388))^3)^-1)-273.15</f>
        <v>2.6086314979042982</v>
      </c>
      <c r="E388" s="20">
        <f t="shared" si="22"/>
        <v>2.8893279849429518</v>
      </c>
      <c r="F388" s="20">
        <f t="shared" si="23"/>
        <v>2.8893308336632231</v>
      </c>
      <c r="G388" s="20">
        <f t="shared" si="24"/>
        <v>2.6386359975082883</v>
      </c>
    </row>
    <row r="389" spans="1:7" x14ac:dyDescent="0.25">
      <c r="A389" s="20">
        <v>28700</v>
      </c>
      <c r="B389" s="20">
        <f t="shared" si="21"/>
        <v>28.7</v>
      </c>
      <c r="C389" s="20">
        <f>(($B$2+$C$2*LN(A389)+$D$2*(LN(A389))^3)^-1)-273.15</f>
        <v>2.6301136966225158</v>
      </c>
      <c r="D389" s="20">
        <f>(($B$3+$C$3*LN(A389)+$D$3*(LN(A389))^3)^-1)-273.15</f>
        <v>2.5739470320293663</v>
      </c>
      <c r="E389" s="20">
        <f t="shared" si="22"/>
        <v>2.8545907187873354</v>
      </c>
      <c r="F389" s="20">
        <f t="shared" si="23"/>
        <v>2.854593555851352</v>
      </c>
      <c r="G389" s="20">
        <f t="shared" si="24"/>
        <v>2.6039656859097136</v>
      </c>
    </row>
    <row r="390" spans="1:7" x14ac:dyDescent="0.25">
      <c r="A390" s="20">
        <v>28750</v>
      </c>
      <c r="B390" s="20">
        <f t="shared" si="21"/>
        <v>28.75</v>
      </c>
      <c r="C390" s="20">
        <f>(($B$2+$C$2*LN(A390)+$D$2*(LN(A390))^3)^-1)-273.15</f>
        <v>2.5954614610029125</v>
      </c>
      <c r="D390" s="20">
        <f>(($B$3+$C$3*LN(A390)+$D$3*(LN(A390))^3)^-1)-273.15</f>
        <v>2.5393303875820266</v>
      </c>
      <c r="E390" s="20">
        <f t="shared" si="22"/>
        <v>2.8199214335178908</v>
      </c>
      <c r="F390" s="20">
        <f t="shared" si="23"/>
        <v>2.8199242585341153</v>
      </c>
      <c r="G390" s="20">
        <f t="shared" si="24"/>
        <v>2.5693632159153594</v>
      </c>
    </row>
    <row r="391" spans="1:7" x14ac:dyDescent="0.25">
      <c r="A391" s="20">
        <v>28800</v>
      </c>
      <c r="B391" s="20">
        <f t="shared" si="21"/>
        <v>28.8</v>
      </c>
      <c r="C391" s="20">
        <f>(($B$2+$C$2*LN(A391)+$D$2*(LN(A391))^3)^-1)-273.15</f>
        <v>2.560876864672025</v>
      </c>
      <c r="D391" s="20">
        <f>(($B$3+$C$3*LN(A391)+$D$3*(LN(A391))^3)^-1)-273.15</f>
        <v>2.5047813133992349</v>
      </c>
      <c r="E391" s="20">
        <f t="shared" si="22"/>
        <v>2.7853198772631345</v>
      </c>
      <c r="F391" s="20">
        <f t="shared" si="23"/>
        <v>2.7853226898425874</v>
      </c>
      <c r="G391" s="20">
        <f t="shared" si="24"/>
        <v>2.5348283361877861</v>
      </c>
    </row>
    <row r="392" spans="1:7" x14ac:dyDescent="0.25">
      <c r="A392" s="20">
        <v>28850</v>
      </c>
      <c r="B392" s="20">
        <f t="shared" si="21"/>
        <v>28.85</v>
      </c>
      <c r="C392" s="20">
        <f>(($B$2+$C$2*LN(A392)+$D$2*(LN(A392))^3)^-1)-273.15</f>
        <v>2.5263596575782117</v>
      </c>
      <c r="D392" s="20">
        <f>(($B$3+$C$3*LN(A392)+$D$3*(LN(A392))^3)^-1)-273.15</f>
        <v>2.4702995596840083</v>
      </c>
      <c r="E392" s="20">
        <f t="shared" si="22"/>
        <v>2.7507857995221343</v>
      </c>
      <c r="F392" s="20">
        <f t="shared" si="23"/>
        <v>2.750788599278053</v>
      </c>
      <c r="G392" s="20">
        <f t="shared" si="24"/>
        <v>2.5003607967569224</v>
      </c>
    </row>
    <row r="393" spans="1:7" x14ac:dyDescent="0.25">
      <c r="A393" s="20">
        <v>28900</v>
      </c>
      <c r="B393" s="20">
        <f t="shared" si="21"/>
        <v>28.9</v>
      </c>
      <c r="C393" s="20">
        <f>(($B$2+$C$2*LN(A393)+$D$2*(LN(A393))^3)^-1)-273.15</f>
        <v>2.4919095910277065</v>
      </c>
      <c r="D393" s="20">
        <f>(($B$3+$C$3*LN(A393)+$D$3*(LN(A393))^3)^-1)-273.15</f>
        <v>2.435884877995818</v>
      </c>
      <c r="E393" s="20">
        <f t="shared" si="22"/>
        <v>2.716318951154733</v>
      </c>
      <c r="F393" s="20">
        <f t="shared" si="23"/>
        <v>2.7163217377026285</v>
      </c>
      <c r="G393" s="20">
        <f t="shared" si="24"/>
        <v>2.4659603490104018</v>
      </c>
    </row>
    <row r="394" spans="1:7" x14ac:dyDescent="0.25">
      <c r="A394" s="20">
        <v>28950</v>
      </c>
      <c r="B394" s="20">
        <f t="shared" si="21"/>
        <v>28.95</v>
      </c>
      <c r="C394" s="20">
        <f>(($B$2+$C$2*LN(A394)+$D$2*(LN(A394))^3)^-1)-273.15</f>
        <v>2.4575264176747851</v>
      </c>
      <c r="D394" s="20">
        <f>(($B$3+$C$3*LN(A394)+$D$3*(LN(A394))^3)^-1)-273.15</f>
        <v>2.4015370212408698</v>
      </c>
      <c r="E394" s="20">
        <f t="shared" si="22"/>
        <v>2.6819190843716569</v>
      </c>
      <c r="F394" s="20">
        <f t="shared" si="23"/>
        <v>2.6819218573292005</v>
      </c>
      <c r="G394" s="20">
        <f t="shared" si="24"/>
        <v>2.4316267456840137</v>
      </c>
    </row>
    <row r="395" spans="1:7" x14ac:dyDescent="0.25">
      <c r="A395" s="20">
        <v>29000</v>
      </c>
      <c r="B395" s="20">
        <f t="shared" si="21"/>
        <v>29</v>
      </c>
      <c r="C395" s="20">
        <f>(($B$2+$C$2*LN(A395)+$D$2*(LN(A395))^3)^-1)-273.15</f>
        <v>2.4232098915119877</v>
      </c>
      <c r="D395" s="20">
        <f>(($B$3+$C$3*LN(A395)+$D$3*(LN(A395))^3)^-1)-273.15</f>
        <v>2.3672557436622697</v>
      </c>
      <c r="E395" s="20">
        <f t="shared" si="22"/>
        <v>2.6475859527247962</v>
      </c>
      <c r="F395" s="20">
        <f t="shared" si="23"/>
        <v>2.6475887117120465</v>
      </c>
      <c r="G395" s="20">
        <f t="shared" si="24"/>
        <v>2.3973597408518117</v>
      </c>
    </row>
    <row r="396" spans="1:7" x14ac:dyDescent="0.25">
      <c r="A396" s="20">
        <v>29050</v>
      </c>
      <c r="B396" s="20">
        <f t="shared" si="21"/>
        <v>29.05</v>
      </c>
      <c r="C396" s="20">
        <f>(($B$2+$C$2*LN(A396)+$D$2*(LN(A396))^3)^-1)-273.15</f>
        <v>2.3889597678610812</v>
      </c>
      <c r="D396" s="20">
        <f>(($B$3+$C$3*LN(A396)+$D$3*(LN(A396))^3)^-1)-273.15</f>
        <v>2.3330408008309291</v>
      </c>
      <c r="E396" s="20">
        <f t="shared" si="22"/>
        <v>2.6133193110978823</v>
      </c>
      <c r="F396" s="20">
        <f t="shared" si="23"/>
        <v>2.6133220557371146</v>
      </c>
      <c r="G396" s="20">
        <f t="shared" si="24"/>
        <v>2.3631590899166213</v>
      </c>
    </row>
    <row r="397" spans="1:7" x14ac:dyDescent="0.25">
      <c r="A397" s="20">
        <v>29100</v>
      </c>
      <c r="B397" s="20">
        <f t="shared" si="21"/>
        <v>29.1</v>
      </c>
      <c r="C397" s="20">
        <f>(($B$2+$C$2*LN(A397)+$D$2*(LN(A397))^3)^-1)-273.15</f>
        <v>2.3547758033628838</v>
      </c>
      <c r="D397" s="20">
        <f>(($B$3+$C$3*LN(A397)+$D$3*(LN(A397))^3)^-1)-273.15</f>
        <v>2.2988919496356743</v>
      </c>
      <c r="E397" s="20">
        <f t="shared" si="22"/>
        <v>2.5791189156967675</v>
      </c>
      <c r="F397" s="20">
        <f t="shared" si="23"/>
        <v>2.5791216456124744</v>
      </c>
      <c r="G397" s="20">
        <f t="shared" si="24"/>
        <v>2.3290245496006605</v>
      </c>
    </row>
    <row r="398" spans="1:7" x14ac:dyDescent="0.25">
      <c r="A398" s="20">
        <v>29150</v>
      </c>
      <c r="B398" s="20">
        <f t="shared" si="21"/>
        <v>29.15</v>
      </c>
      <c r="C398" s="20">
        <f>(($B$2+$C$2*LN(A398)+$D$2*(LN(A398))^3)^-1)-273.15</f>
        <v>2.3206577559685115</v>
      </c>
      <c r="D398" s="20">
        <f>(($B$3+$C$3*LN(A398)+$D$3*(LN(A398))^3)^-1)-273.15</f>
        <v>2.2648089482740374</v>
      </c>
      <c r="E398" s="20">
        <f t="shared" si="22"/>
        <v>2.5449845240402738</v>
      </c>
      <c r="F398" s="20">
        <f t="shared" si="23"/>
        <v>2.5449872388591643</v>
      </c>
      <c r="G398" s="20">
        <f t="shared" si="24"/>
        <v>2.2949558779362178</v>
      </c>
    </row>
    <row r="399" spans="1:7" x14ac:dyDescent="0.25">
      <c r="A399" s="20">
        <v>29200</v>
      </c>
      <c r="B399" s="20">
        <f t="shared" si="21"/>
        <v>29.2</v>
      </c>
      <c r="C399" s="20">
        <f>(($B$2+$C$2*LN(A399)+$D$2*(LN(A399))^3)^-1)-273.15</f>
        <v>2.2866053849297145</v>
      </c>
      <c r="D399" s="20">
        <f>(($B$3+$C$3*LN(A399)+$D$3*(LN(A399))^3)^-1)-273.15</f>
        <v>2.2307915562428775</v>
      </c>
      <c r="E399" s="20">
        <f t="shared" si="22"/>
        <v>2.5109158949505854</v>
      </c>
      <c r="F399" s="20">
        <f t="shared" si="23"/>
        <v>2.5109185943014722</v>
      </c>
      <c r="G399" s="20">
        <f t="shared" si="24"/>
        <v>2.2609528342561021</v>
      </c>
    </row>
    <row r="400" spans="1:7" x14ac:dyDescent="0.25">
      <c r="A400" s="20">
        <v>29250</v>
      </c>
      <c r="B400" s="20">
        <f t="shared" ref="B400:B463" si="25">A400/1000</f>
        <v>29.25</v>
      </c>
      <c r="C400" s="20">
        <f>(($B$2+$C$2*LN(A400)+$D$2*(LN(A400))^3)^-1)-273.15</f>
        <v>2.2526184507900098</v>
      </c>
      <c r="D400" s="20">
        <f>(($B$3+$C$3*LN(A400)+$D$3*(LN(A400))^3)^-1)-273.15</f>
        <v>2.1968395343297402</v>
      </c>
      <c r="E400" s="20">
        <f t="shared" si="22"/>
        <v>2.4769127885442117</v>
      </c>
      <c r="F400" s="20">
        <f t="shared" si="23"/>
        <v>2.4769154720582378</v>
      </c>
      <c r="G400" s="20">
        <f t="shared" si="24"/>
        <v>2.227015179184832</v>
      </c>
    </row>
    <row r="401" spans="1:7" x14ac:dyDescent="0.25">
      <c r="A401" s="20">
        <v>29300</v>
      </c>
      <c r="B401" s="20">
        <f t="shared" si="25"/>
        <v>29.3</v>
      </c>
      <c r="C401" s="20">
        <f>(($B$2+$C$2*LN(A401)+$D$2*(LN(A401))^3)^-1)-273.15</f>
        <v>2.2186967153749038</v>
      </c>
      <c r="D401" s="20">
        <f>(($B$3+$C$3*LN(A401)+$D$3*(LN(A401))^3)^-1)-273.15</f>
        <v>2.1629526446027967</v>
      </c>
      <c r="E401" s="20">
        <f t="shared" ref="E401:E464" si="26">(($B$4+$C$4*LN($A401)+$D$4*(LN($A401))^3)^-1)-273.15</f>
        <v>2.4429749662228346</v>
      </c>
      <c r="F401" s="20">
        <f t="shared" ref="F401:F464" si="27">(($B$5+$C$5*LN($A401)+$D$5*(LN($A401))^3)^-1)-273.15</f>
        <v>2.4429776335331326</v>
      </c>
      <c r="G401" s="20">
        <f t="shared" ref="G401:G464" si="28">(($B$6+$C$6*LN($A401)+$D$6*(LN($A401))^3)^-1)-273.15</f>
        <v>2.1931426746289162</v>
      </c>
    </row>
    <row r="402" spans="1:7" x14ac:dyDescent="0.25">
      <c r="A402" s="20">
        <v>29350</v>
      </c>
      <c r="B402" s="20">
        <f t="shared" si="25"/>
        <v>29.35</v>
      </c>
      <c r="C402" s="20">
        <f>(($B$2+$C$2*LN(A402)+$D$2*(LN(A402))^3)^-1)-273.15</f>
        <v>2.1848399417838209</v>
      </c>
      <c r="D402" s="20">
        <f>(($B$3+$C$3*LN(A402)+$D$3*(LN(A402))^3)^-1)-273.15</f>
        <v>2.1291306504023737</v>
      </c>
      <c r="E402" s="20">
        <f t="shared" si="26"/>
        <v>2.4091021906642709</v>
      </c>
      <c r="F402" s="20">
        <f t="shared" si="27"/>
        <v>2.4091048414061902</v>
      </c>
      <c r="G402" s="20">
        <f t="shared" si="28"/>
        <v>2.1593350837685534</v>
      </c>
    </row>
    <row r="403" spans="1:7" x14ac:dyDescent="0.25">
      <c r="A403" s="20">
        <v>29400</v>
      </c>
      <c r="B403" s="20">
        <f t="shared" si="25"/>
        <v>29.4</v>
      </c>
      <c r="C403" s="20">
        <f>(($B$2+$C$2*LN(A403)+$D$2*(LN(A403))^3)^-1)-273.15</f>
        <v>2.1510478943800422</v>
      </c>
      <c r="D403" s="20">
        <f>(($B$3+$C$3*LN(A403)+$D$3*(LN(A403))^3)^-1)-273.15</f>
        <v>2.0953733163321999</v>
      </c>
      <c r="E403" s="20">
        <f t="shared" si="26"/>
        <v>2.3752942258131498</v>
      </c>
      <c r="F403" s="20">
        <f t="shared" si="27"/>
        <v>2.3752968596242567</v>
      </c>
      <c r="G403" s="20">
        <f t="shared" si="28"/>
        <v>2.1255921710480266</v>
      </c>
    </row>
    <row r="404" spans="1:7" x14ac:dyDescent="0.25">
      <c r="A404" s="20">
        <v>29450</v>
      </c>
      <c r="B404" s="20">
        <f t="shared" si="25"/>
        <v>29.45</v>
      </c>
      <c r="C404" s="20">
        <f>(($B$2+$C$2*LN(A404)+$D$2*(LN(A404))^3)^-1)-273.15</f>
        <v>2.1173203387828607</v>
      </c>
      <c r="D404" s="20">
        <f>(($B$3+$C$3*LN(A404)+$D$3*(LN(A404))^3)^-1)-273.15</f>
        <v>2.0616804082500266</v>
      </c>
      <c r="E404" s="20">
        <f t="shared" si="26"/>
        <v>2.3415508368725</v>
      </c>
      <c r="F404" s="20">
        <f t="shared" si="27"/>
        <v>2.3415534533924074</v>
      </c>
      <c r="G404" s="20">
        <f t="shared" si="28"/>
        <v>2.0919137021670622</v>
      </c>
    </row>
    <row r="405" spans="1:7" x14ac:dyDescent="0.25">
      <c r="A405" s="20">
        <v>29500</v>
      </c>
      <c r="B405" s="20">
        <f t="shared" si="25"/>
        <v>29.5</v>
      </c>
      <c r="C405" s="20">
        <f>(($B$2+$C$2*LN(A405)+$D$2*(LN(A405))^3)^-1)-273.15</f>
        <v>2.0836570418578049</v>
      </c>
      <c r="D405" s="20">
        <f>(($B$3+$C$3*LN(A405)+$D$3*(LN(A405))^3)^-1)-273.15</f>
        <v>2.0280516932588171</v>
      </c>
      <c r="E405" s="20">
        <f t="shared" si="26"/>
        <v>2.3078717902945982</v>
      </c>
      <c r="F405" s="20">
        <f t="shared" si="27"/>
        <v>2.3078743891649083</v>
      </c>
      <c r="G405" s="20">
        <f t="shared" si="28"/>
        <v>2.0582994440720199</v>
      </c>
    </row>
    <row r="406" spans="1:7" x14ac:dyDescent="0.25">
      <c r="A406" s="20">
        <v>29550</v>
      </c>
      <c r="B406" s="20">
        <f t="shared" si="25"/>
        <v>29.55</v>
      </c>
      <c r="C406" s="20">
        <f>(($B$2+$C$2*LN(A406)+$D$2*(LN(A406))^3)^-1)-273.15</f>
        <v>2.0500577717087936</v>
      </c>
      <c r="D406" s="20">
        <f>(($B$3+$C$3*LN(A406)+$D$3*(LN(A406))^3)^-1)-273.15</f>
        <v>1.9944869396987315</v>
      </c>
      <c r="E406" s="20">
        <f t="shared" si="26"/>
        <v>2.2742568537721581</v>
      </c>
      <c r="F406" s="20">
        <f t="shared" si="27"/>
        <v>2.2742594346368037</v>
      </c>
      <c r="G406" s="20">
        <f t="shared" si="28"/>
        <v>2.0247491649472522</v>
      </c>
    </row>
    <row r="407" spans="1:7" x14ac:dyDescent="0.25">
      <c r="A407" s="20">
        <v>29600</v>
      </c>
      <c r="B407" s="20">
        <f t="shared" si="25"/>
        <v>29.6</v>
      </c>
      <c r="C407" s="20">
        <f>(($B$2+$C$2*LN(A407)+$D$2*(LN(A407))^3)^-1)-273.15</f>
        <v>2.0165222976685868</v>
      </c>
      <c r="D407" s="20">
        <f>(($B$3+$C$3*LN(A407)+$D$3*(LN(A407))^3)^-1)-273.15</f>
        <v>1.9609859171375774</v>
      </c>
      <c r="E407" s="20">
        <f t="shared" si="26"/>
        <v>2.2407057962299746</v>
      </c>
      <c r="F407" s="20">
        <f t="shared" si="27"/>
        <v>2.2407083587348211</v>
      </c>
      <c r="G407" s="20">
        <f t="shared" si="28"/>
        <v>1.9912626342060662</v>
      </c>
    </row>
    <row r="408" spans="1:7" x14ac:dyDescent="0.25">
      <c r="A408" s="20">
        <v>29650</v>
      </c>
      <c r="B408" s="20">
        <f t="shared" si="25"/>
        <v>29.65</v>
      </c>
      <c r="C408" s="20">
        <f>(($B$2+$C$2*LN(A408)+$D$2*(LN(A408))^3)^-1)-273.15</f>
        <v>1.9830503902909413</v>
      </c>
      <c r="D408" s="20">
        <f>(($B$3+$C$3*LN(A408)+$D$3*(LN(A408))^3)^-1)-273.15</f>
        <v>1.9275483963626812</v>
      </c>
      <c r="E408" s="20">
        <f t="shared" si="26"/>
        <v>2.2072183878158853</v>
      </c>
      <c r="F408" s="20">
        <f t="shared" si="27"/>
        <v>2.2072209316089015</v>
      </c>
      <c r="G408" s="20">
        <f t="shared" si="28"/>
        <v>1.9578396224825383</v>
      </c>
    </row>
    <row r="409" spans="1:7" x14ac:dyDescent="0.25">
      <c r="A409" s="20">
        <v>29700</v>
      </c>
      <c r="B409" s="20">
        <f t="shared" si="25"/>
        <v>29.7</v>
      </c>
      <c r="C409" s="20">
        <f>(($B$2+$C$2*LN(A409)+$D$2*(LN(A409))^3)^-1)-273.15</f>
        <v>1.9496418213417996</v>
      </c>
      <c r="D409" s="20">
        <f>(($B$3+$C$3*LN(A409)+$D$3*(LN(A409))^3)^-1)-273.15</f>
        <v>1.8941741493725317</v>
      </c>
      <c r="E409" s="20">
        <f t="shared" si="26"/>
        <v>2.1737943998927562</v>
      </c>
      <c r="F409" s="20">
        <f t="shared" si="27"/>
        <v>2.1737969246238436</v>
      </c>
      <c r="G409" s="20">
        <f t="shared" si="28"/>
        <v>1.9244799016229877</v>
      </c>
    </row>
    <row r="410" spans="1:7" x14ac:dyDescent="0.25">
      <c r="A410" s="20">
        <v>29750</v>
      </c>
      <c r="B410" s="20">
        <f t="shared" si="25"/>
        <v>29.75</v>
      </c>
      <c r="C410" s="20">
        <f>(($B$2+$C$2*LN(A410)+$D$2*(LN(A410))^3)^-1)-273.15</f>
        <v>1.9162963637907637</v>
      </c>
      <c r="D410" s="20">
        <f>(($B$3+$C$3*LN(A410)+$D$3*(LN(A410))^3)^-1)-273.15</f>
        <v>1.8608629493677995</v>
      </c>
      <c r="E410" s="20">
        <f t="shared" si="26"/>
        <v>2.1404336050293296</v>
      </c>
      <c r="F410" s="20">
        <f t="shared" si="27"/>
        <v>2.1404361103506631</v>
      </c>
      <c r="G410" s="20">
        <f t="shared" si="28"/>
        <v>1.8911832446771086</v>
      </c>
    </row>
    <row r="411" spans="1:7" x14ac:dyDescent="0.25">
      <c r="A411" s="20">
        <v>29800</v>
      </c>
      <c r="B411" s="20">
        <f t="shared" si="25"/>
        <v>29.8</v>
      </c>
      <c r="C411" s="20">
        <f>(($B$2+$C$2*LN(A411)+$D$2*(LN(A411))^3)^-1)-273.15</f>
        <v>1.8830137918028527</v>
      </c>
      <c r="D411" s="20">
        <f>(($B$3+$C$3*LN(A411)+$D$3*(LN(A411))^3)^-1)-273.15</f>
        <v>1.8276145707436626</v>
      </c>
      <c r="E411" s="20">
        <f t="shared" si="26"/>
        <v>2.1071357769927204</v>
      </c>
      <c r="F411" s="20">
        <f t="shared" si="27"/>
        <v>2.1071382625581805</v>
      </c>
      <c r="G411" s="20">
        <f t="shared" si="28"/>
        <v>1.8579494258901263</v>
      </c>
    </row>
    <row r="412" spans="1:7" x14ac:dyDescent="0.25">
      <c r="A412" s="20">
        <v>29850</v>
      </c>
      <c r="B412" s="20">
        <f t="shared" si="25"/>
        <v>29.85</v>
      </c>
      <c r="C412" s="20">
        <f>(($B$2+$C$2*LN(A412)+$D$2*(LN(A412))^3)^-1)-273.15</f>
        <v>1.8497938807300898</v>
      </c>
      <c r="D412" s="20">
        <f>(($B$3+$C$3*LN(A412)+$D$3*(LN(A412))^3)^-1)-273.15</f>
        <v>1.794428789080996</v>
      </c>
      <c r="E412" s="20">
        <f t="shared" si="26"/>
        <v>2.0739006907391513</v>
      </c>
      <c r="F412" s="20">
        <f t="shared" si="27"/>
        <v>2.0739031562048353</v>
      </c>
      <c r="G412" s="20">
        <f t="shared" si="28"/>
        <v>1.8247782206940997</v>
      </c>
    </row>
    <row r="413" spans="1:7" x14ac:dyDescent="0.25">
      <c r="A413" s="20">
        <v>29900</v>
      </c>
      <c r="B413" s="20">
        <f t="shared" si="25"/>
        <v>29.9</v>
      </c>
      <c r="C413" s="20">
        <f>(($B$2+$C$2*LN(A413)+$D$2*(LN(A413))^3)^-1)-273.15</f>
        <v>1.8166364071035446</v>
      </c>
      <c r="D413" s="20">
        <f>(($B$3+$C$3*LN(A413)+$D$3*(LN(A413))^3)^-1)-273.15</f>
        <v>1.7613053811382997</v>
      </c>
      <c r="E413" s="20">
        <f t="shared" si="26"/>
        <v>2.0407281224064491</v>
      </c>
      <c r="F413" s="20">
        <f t="shared" si="27"/>
        <v>2.0407305674305576</v>
      </c>
      <c r="G413" s="20">
        <f t="shared" si="28"/>
        <v>1.7916694056999631</v>
      </c>
    </row>
    <row r="414" spans="1:7" x14ac:dyDescent="0.25">
      <c r="A414" s="20">
        <v>29950</v>
      </c>
      <c r="B414" s="20">
        <f t="shared" si="25"/>
        <v>29.95</v>
      </c>
      <c r="C414" s="20">
        <f>(($B$2+$C$2*LN(A414)+$D$2*(LN(A414))^3)^-1)-273.15</f>
        <v>1.7835411486248631</v>
      </c>
      <c r="D414" s="20">
        <f>(($B$3+$C$3*LN(A414)+$D$3*(LN(A414))^3)^-1)-273.15</f>
        <v>1.7282441248438545</v>
      </c>
      <c r="E414" s="20">
        <f t="shared" si="26"/>
        <v>2.0076178493056318</v>
      </c>
      <c r="F414" s="20">
        <f t="shared" si="27"/>
        <v>2.0076202735480138</v>
      </c>
      <c r="G414" s="20">
        <f t="shared" si="28"/>
        <v>1.7586227586892278</v>
      </c>
    </row>
    <row r="415" spans="1:7" x14ac:dyDescent="0.25">
      <c r="A415" s="20">
        <v>30000</v>
      </c>
      <c r="B415" s="20">
        <f t="shared" si="25"/>
        <v>30</v>
      </c>
      <c r="C415" s="20">
        <f>(($B$2+$C$2*LN(A415)+$D$2*(LN(A415))^3)^-1)-273.15</f>
        <v>1.7505078841584236</v>
      </c>
      <c r="D415" s="20">
        <f>(($B$3+$C$3*LN(A415)+$D$3*(LN(A415))^3)^-1)-273.15</f>
        <v>1.6952447992870816</v>
      </c>
      <c r="E415" s="20">
        <f t="shared" si="26"/>
        <v>1.9745696499126666</v>
      </c>
      <c r="F415" s="20">
        <f t="shared" si="27"/>
        <v>1.9745720530352742</v>
      </c>
      <c r="G415" s="20">
        <f t="shared" si="28"/>
        <v>1.7256380586060232</v>
      </c>
    </row>
    <row r="416" spans="1:7" x14ac:dyDescent="0.25">
      <c r="A416" s="20">
        <v>30050</v>
      </c>
      <c r="B416" s="20">
        <f t="shared" si="25"/>
        <v>30.05</v>
      </c>
      <c r="C416" s="20">
        <f>(($B$2+$C$2*LN(A416)+$D$2*(LN(A416))^3)^-1)-273.15</f>
        <v>1.7175363937230941</v>
      </c>
      <c r="D416" s="20">
        <f>(($B$3+$C$3*LN(A416)+$D$3*(LN(A416))^3)^-1)-273.15</f>
        <v>1.6623071847110964</v>
      </c>
      <c r="E416" s="20">
        <f t="shared" si="26"/>
        <v>1.9415833038605115</v>
      </c>
      <c r="F416" s="20">
        <f t="shared" si="27"/>
        <v>1.9415856855274001</v>
      </c>
      <c r="G416" s="20">
        <f t="shared" si="28"/>
        <v>1.6927150855489117</v>
      </c>
    </row>
    <row r="417" spans="1:7" x14ac:dyDescent="0.25">
      <c r="A417" s="20">
        <v>30100</v>
      </c>
      <c r="B417" s="20">
        <f t="shared" si="25"/>
        <v>30.1</v>
      </c>
      <c r="C417" s="20">
        <f>(($B$2+$C$2*LN(A417)+$D$2*(LN(A417))^3)^-1)-273.15</f>
        <v>1.6846264584845585</v>
      </c>
      <c r="D417" s="20">
        <f>(($B$3+$C$3*LN(A417)+$D$3*(LN(A417))^3)^-1)-273.15</f>
        <v>1.6294310625042385</v>
      </c>
      <c r="E417" s="20">
        <f t="shared" si="26"/>
        <v>1.9086585919312142</v>
      </c>
      <c r="F417" s="20">
        <f t="shared" si="27"/>
        <v>1.9086609518083151</v>
      </c>
      <c r="G417" s="20">
        <f t="shared" si="28"/>
        <v>1.6598536207631582</v>
      </c>
    </row>
    <row r="418" spans="1:7" x14ac:dyDescent="0.25">
      <c r="A418" s="20">
        <v>30150</v>
      </c>
      <c r="B418" s="20">
        <f t="shared" si="25"/>
        <v>30.15</v>
      </c>
      <c r="C418" s="20">
        <f>(($B$2+$C$2*LN(A418)+$D$2*(LN(A418))^3)^-1)-273.15</f>
        <v>1.6517778607472451</v>
      </c>
      <c r="D418" s="20">
        <f>(($B$3+$C$3*LN(A418)+$D$3*(LN(A418))^3)^-1)-273.15</f>
        <v>1.5966162151929666</v>
      </c>
      <c r="E418" s="20">
        <f t="shared" si="26"/>
        <v>1.8757952960482953</v>
      </c>
      <c r="F418" s="20">
        <f t="shared" si="27"/>
        <v>1.8757976338033018</v>
      </c>
      <c r="G418" s="20">
        <f t="shared" si="28"/>
        <v>1.6270534466326012</v>
      </c>
    </row>
    <row r="419" spans="1:7" x14ac:dyDescent="0.25">
      <c r="A419" s="20">
        <v>30200</v>
      </c>
      <c r="B419" s="20">
        <f t="shared" si="25"/>
        <v>30.2</v>
      </c>
      <c r="C419" s="20">
        <f>(($B$2+$C$2*LN(A419)+$D$2*(LN(A419))^3)^-1)-273.15</f>
        <v>1.6189903839465956</v>
      </c>
      <c r="D419" s="20">
        <f>(($B$3+$C$3*LN(A419)+$D$3*(LN(A419))^3)^-1)-273.15</f>
        <v>1.5638624264330474</v>
      </c>
      <c r="E419" s="20">
        <f t="shared" si="26"/>
        <v>1.8429931992680508</v>
      </c>
      <c r="F419" s="20">
        <f t="shared" si="27"/>
        <v>1.8429955145708732</v>
      </c>
      <c r="G419" s="20">
        <f t="shared" si="28"/>
        <v>1.5943143466719789</v>
      </c>
    </row>
    <row r="420" spans="1:7" x14ac:dyDescent="0.25">
      <c r="A420" s="20">
        <v>30250</v>
      </c>
      <c r="B420" s="20">
        <f t="shared" si="25"/>
        <v>30.25</v>
      </c>
      <c r="C420" s="20">
        <f>(($B$2+$C$2*LN(A420)+$D$2*(LN(A420))^3)^-1)-273.15</f>
        <v>1.5862638126412207</v>
      </c>
      <c r="D420" s="20">
        <f>(($B$3+$C$3*LN(A420)+$D$3*(LN(A420))^3)^-1)-273.15</f>
        <v>1.5311694810025642</v>
      </c>
      <c r="E420" s="20">
        <f t="shared" si="26"/>
        <v>1.8102520857729019</v>
      </c>
      <c r="F420" s="20">
        <f t="shared" si="27"/>
        <v>1.8102543782949851</v>
      </c>
      <c r="G420" s="20">
        <f t="shared" si="28"/>
        <v>1.5616361055193124</v>
      </c>
    </row>
    <row r="421" spans="1:7" x14ac:dyDescent="0.25">
      <c r="A421" s="20">
        <v>30300</v>
      </c>
      <c r="B421" s="20">
        <f t="shared" si="25"/>
        <v>30.3</v>
      </c>
      <c r="C421" s="20">
        <f>(($B$2+$C$2*LN(A421)+$D$2*(LN(A421))^3)^-1)-273.15</f>
        <v>1.5535979325053972</v>
      </c>
      <c r="D421" s="20">
        <f>(($B$3+$C$3*LN(A421)+$D$3*(LN(A421))^3)^-1)-273.15</f>
        <v>1.4985371647942998</v>
      </c>
      <c r="E421" s="20">
        <f t="shared" si="26"/>
        <v>1.7775717408629248</v>
      </c>
      <c r="F421" s="20">
        <f t="shared" si="27"/>
        <v>1.7775740102778173</v>
      </c>
      <c r="G421" s="20">
        <f t="shared" si="28"/>
        <v>1.5290185089279476</v>
      </c>
    </row>
    <row r="422" spans="1:7" x14ac:dyDescent="0.25">
      <c r="A422" s="20">
        <v>30350</v>
      </c>
      <c r="B422" s="20">
        <f t="shared" si="25"/>
        <v>30.35</v>
      </c>
      <c r="C422" s="20">
        <f>(($B$2+$C$2*LN(A422)+$D$2*(LN(A422))^3)^-1)-273.15</f>
        <v>1.5209925303212799</v>
      </c>
      <c r="D422" s="20">
        <f>(($B$3+$C$3*LN(A422)+$D$3*(LN(A422))^3)^-1)-273.15</f>
        <v>1.4659652648073802</v>
      </c>
      <c r="E422" s="20">
        <f t="shared" si="26"/>
        <v>1.7449519509482911</v>
      </c>
      <c r="F422" s="20">
        <f t="shared" si="27"/>
        <v>1.7449541969314737</v>
      </c>
      <c r="G422" s="20">
        <f t="shared" si="28"/>
        <v>1.4964613437591652</v>
      </c>
    </row>
    <row r="423" spans="1:7" x14ac:dyDescent="0.25">
      <c r="A423" s="20">
        <v>30400</v>
      </c>
      <c r="B423" s="20">
        <f t="shared" si="25"/>
        <v>30.4</v>
      </c>
      <c r="C423" s="20">
        <f>(($B$2+$C$2*LN(A423)+$D$2*(LN(A423))^3)^-1)-273.15</f>
        <v>1.4884473939714553</v>
      </c>
      <c r="D423" s="20">
        <f>(($B$3+$C$3*LN(A423)+$D$3*(LN(A423))^3)^-1)-273.15</f>
        <v>1.433453569140454</v>
      </c>
      <c r="E423" s="20">
        <f t="shared" si="26"/>
        <v>1.7123925035421621</v>
      </c>
      <c r="F423" s="20">
        <f t="shared" si="27"/>
        <v>1.7123947257708778</v>
      </c>
      <c r="G423" s="20">
        <f t="shared" si="28"/>
        <v>1.4639643979745074</v>
      </c>
    </row>
    <row r="424" spans="1:7" x14ac:dyDescent="0.25">
      <c r="A424" s="20">
        <v>30450</v>
      </c>
      <c r="B424" s="20">
        <f t="shared" si="25"/>
        <v>30.45</v>
      </c>
      <c r="C424" s="20">
        <f>(($B$2+$C$2*LN(A424)+$D$2*(LN(A424))^3)^-1)-273.15</f>
        <v>1.455962312431609</v>
      </c>
      <c r="D424" s="20">
        <f>(($B$3+$C$3*LN(A424)+$D$3*(LN(A424))^3)^-1)-273.15</f>
        <v>1.4010018669842452</v>
      </c>
      <c r="E424" s="20">
        <f t="shared" si="26"/>
        <v>1.6798931872527874</v>
      </c>
      <c r="F424" s="20">
        <f t="shared" si="27"/>
        <v>1.679895385406212</v>
      </c>
      <c r="G424" s="20">
        <f t="shared" si="28"/>
        <v>1.4315274606285016</v>
      </c>
    </row>
    <row r="425" spans="1:7" x14ac:dyDescent="0.25">
      <c r="A425" s="20">
        <v>30500</v>
      </c>
      <c r="B425" s="20">
        <f t="shared" si="25"/>
        <v>30.5</v>
      </c>
      <c r="C425" s="20">
        <f>(($B$2+$C$2*LN(A425)+$D$2*(LN(A425))^3)^-1)-273.15</f>
        <v>1.4235370757625674</v>
      </c>
      <c r="D425" s="20">
        <f>(($B$3+$C$3*LN(A425)+$D$3*(LN(A425))^3)^-1)-273.15</f>
        <v>1.3686099486134822</v>
      </c>
      <c r="E425" s="20">
        <f t="shared" si="26"/>
        <v>1.6474537917760586</v>
      </c>
      <c r="F425" s="20">
        <f t="shared" si="27"/>
        <v>1.64745596553513</v>
      </c>
      <c r="G425" s="20">
        <f t="shared" si="28"/>
        <v>1.3991503218608159</v>
      </c>
    </row>
    <row r="426" spans="1:7" x14ac:dyDescent="0.25">
      <c r="A426" s="20">
        <v>30550</v>
      </c>
      <c r="B426" s="20">
        <f t="shared" si="25"/>
        <v>30.55</v>
      </c>
      <c r="C426" s="20">
        <f>(($B$2+$C$2*LN(A426)+$D$2*(LN(A426))^3)^-1)-273.15</f>
        <v>1.391171475103647</v>
      </c>
      <c r="D426" s="20">
        <f>(($B$3+$C$3*LN(A426)+$D$3*(LN(A426))^3)^-1)-273.15</f>
        <v>1.3362776053800758</v>
      </c>
      <c r="E426" s="20">
        <f t="shared" si="26"/>
        <v>1.6150741078884039</v>
      </c>
      <c r="F426" s="20">
        <f t="shared" si="27"/>
        <v>1.6150762569359358</v>
      </c>
      <c r="G426" s="20">
        <f t="shared" si="28"/>
        <v>1.3668327728893814</v>
      </c>
    </row>
    <row r="427" spans="1:7" x14ac:dyDescent="0.25">
      <c r="A427" s="20">
        <v>30600</v>
      </c>
      <c r="B427" s="20">
        <f t="shared" si="25"/>
        <v>30.6</v>
      </c>
      <c r="C427" s="20">
        <f>(($B$2+$C$2*LN(A427)+$D$2*(LN(A427))^3)^-1)-273.15</f>
        <v>1.3588653026648672</v>
      </c>
      <c r="D427" s="20">
        <f>(($B$3+$C$3*LN(A427)+$D$3*(LN(A427))^3)^-1)-273.15</f>
        <v>1.3040046297057302</v>
      </c>
      <c r="E427" s="20">
        <f t="shared" si="26"/>
        <v>1.5827539274392848</v>
      </c>
      <c r="F427" s="20">
        <f t="shared" si="27"/>
        <v>1.5827560514597963</v>
      </c>
      <c r="G427" s="20">
        <f t="shared" si="28"/>
        <v>1.3345746060026613</v>
      </c>
    </row>
    <row r="428" spans="1:7" x14ac:dyDescent="0.25">
      <c r="A428" s="20">
        <v>30650</v>
      </c>
      <c r="B428" s="20">
        <f t="shared" si="25"/>
        <v>30.65</v>
      </c>
      <c r="C428" s="20">
        <f>(($B$2+$C$2*LN(A428)+$D$2*(LN(A428))^3)^-1)-273.15</f>
        <v>1.3266183517198442</v>
      </c>
      <c r="D428" s="20">
        <f>(($B$3+$C$3*LN(A428)+$D$3*(LN(A428))^3)^-1)-273.15</f>
        <v>1.2717908150746666</v>
      </c>
      <c r="E428" s="20">
        <f t="shared" si="26"/>
        <v>1.5504930433437494</v>
      </c>
      <c r="F428" s="20">
        <f t="shared" si="27"/>
        <v>1.5504951420238058</v>
      </c>
      <c r="G428" s="20">
        <f t="shared" si="28"/>
        <v>1.3023756145528864</v>
      </c>
    </row>
    <row r="429" spans="1:7" x14ac:dyDescent="0.25">
      <c r="A429" s="20">
        <v>30700</v>
      </c>
      <c r="B429" s="20">
        <f t="shared" si="25"/>
        <v>30.7</v>
      </c>
      <c r="C429" s="20">
        <f>(($B$2+$C$2*LN(A429)+$D$2*(LN(A429))^3)^-1)-273.15</f>
        <v>1.2944304165986296</v>
      </c>
      <c r="D429" s="20">
        <f>(($B$3+$C$3*LN(A429)+$D$3*(LN(A429))^3)^-1)-273.15</f>
        <v>1.2396359560264614</v>
      </c>
      <c r="E429" s="20">
        <f t="shared" si="26"/>
        <v>1.5182912495758956</v>
      </c>
      <c r="F429" s="20">
        <f t="shared" si="27"/>
        <v>1.5182933226035402</v>
      </c>
      <c r="G429" s="20">
        <f t="shared" si="28"/>
        <v>1.2702355929483247</v>
      </c>
    </row>
    <row r="430" spans="1:7" x14ac:dyDescent="0.25">
      <c r="A430" s="20">
        <v>30750</v>
      </c>
      <c r="B430" s="20">
        <f t="shared" si="25"/>
        <v>30.75</v>
      </c>
      <c r="C430" s="20">
        <f>(($B$2+$C$2*LN(A430)+$D$2*(LN(A430))^3)^-1)-273.15</f>
        <v>1.2623012926807178</v>
      </c>
      <c r="D430" s="20">
        <f>(($B$3+$C$3*LN(A430)+$D$3*(LN(A430))^3)^-1)-273.15</f>
        <v>1.2075398481488833</v>
      </c>
      <c r="E430" s="20">
        <f t="shared" si="26"/>
        <v>1.486148341160856</v>
      </c>
      <c r="F430" s="20">
        <f t="shared" si="27"/>
        <v>1.4861503882261786</v>
      </c>
      <c r="G430" s="20">
        <f t="shared" si="28"/>
        <v>1.2381543366468577</v>
      </c>
    </row>
    <row r="431" spans="1:7" x14ac:dyDescent="0.25">
      <c r="A431" s="20">
        <v>30800</v>
      </c>
      <c r="B431" s="20">
        <f t="shared" si="25"/>
        <v>30.8</v>
      </c>
      <c r="C431" s="20">
        <f>(($B$2+$C$2*LN(A431)+$D$2*(LN(A431))^3)^-1)-273.15</f>
        <v>1.2302307763877707</v>
      </c>
      <c r="D431" s="20">
        <f>(($B$3+$C$3*LN(A431)+$D$3*(LN(A431))^3)^-1)-273.15</f>
        <v>1.1755022880711294</v>
      </c>
      <c r="E431" s="20">
        <f t="shared" si="26"/>
        <v>1.4540641141684887</v>
      </c>
      <c r="F431" s="20">
        <f t="shared" si="27"/>
        <v>1.4540661349631705</v>
      </c>
      <c r="G431" s="20">
        <f t="shared" si="28"/>
        <v>1.2061316421480228</v>
      </c>
    </row>
    <row r="432" spans="1:7" x14ac:dyDescent="0.25">
      <c r="A432" s="20">
        <v>30850</v>
      </c>
      <c r="B432" s="20">
        <f t="shared" si="25"/>
        <v>30.85</v>
      </c>
      <c r="C432" s="20">
        <f>(($B$2+$C$2*LN(A432)+$D$2*(LN(A432))^3)^-1)-273.15</f>
        <v>1.1982186651767393</v>
      </c>
      <c r="D432" s="20">
        <f>(($B$3+$C$3*LN(A432)+$D$3*(LN(A432))^3)^-1)-273.15</f>
        <v>1.143523073456322</v>
      </c>
      <c r="E432" s="20">
        <f t="shared" si="26"/>
        <v>1.4220383657059301</v>
      </c>
      <c r="F432" s="20">
        <f t="shared" si="27"/>
        <v>1.4220403599235851</v>
      </c>
      <c r="G432" s="20">
        <f t="shared" si="28"/>
        <v>1.1741673069870444</v>
      </c>
    </row>
    <row r="433" spans="1:7" x14ac:dyDescent="0.25">
      <c r="A433" s="20">
        <v>30900</v>
      </c>
      <c r="B433" s="20">
        <f t="shared" si="25"/>
        <v>30.9</v>
      </c>
      <c r="C433" s="20">
        <f>(($B$2+$C$2*LN(A433)+$D$2*(LN(A433))^3)^-1)-273.15</f>
        <v>1.1662647575329288</v>
      </c>
      <c r="D433" s="20">
        <f>(($B$3+$C$3*LN(A433)+$D$3*(LN(A433))^3)^-1)-273.15</f>
        <v>1.1116020029951414</v>
      </c>
      <c r="E433" s="20">
        <f t="shared" si="26"/>
        <v>1.3900708939108313</v>
      </c>
      <c r="F433" s="20">
        <f t="shared" si="27"/>
        <v>1.3900728612466651</v>
      </c>
      <c r="G433" s="20">
        <f t="shared" si="28"/>
        <v>1.1422611297269327</v>
      </c>
    </row>
    <row r="434" spans="1:7" x14ac:dyDescent="0.25">
      <c r="A434" s="20">
        <v>30950</v>
      </c>
      <c r="B434" s="20">
        <f t="shared" si="25"/>
        <v>30.95</v>
      </c>
      <c r="C434" s="20">
        <f>(($B$2+$C$2*LN(A434)+$D$2*(LN(A434))^3)^-1)-273.15</f>
        <v>1.1343688529630072</v>
      </c>
      <c r="D434" s="20">
        <f>(($B$3+$C$3*LN(A434)+$D$3*(LN(A434))^3)^-1)-273.15</f>
        <v>1.0797388763984941</v>
      </c>
      <c r="E434" s="20">
        <f t="shared" si="26"/>
        <v>1.3581614979443088</v>
      </c>
      <c r="F434" s="20">
        <f t="shared" si="27"/>
        <v>1.358163438095346</v>
      </c>
      <c r="G434" s="20">
        <f t="shared" si="28"/>
        <v>1.1104129099522879</v>
      </c>
    </row>
    <row r="435" spans="1:7" x14ac:dyDescent="0.25">
      <c r="A435" s="20">
        <v>31000</v>
      </c>
      <c r="B435" s="20">
        <f t="shared" si="25"/>
        <v>31</v>
      </c>
      <c r="C435" s="20">
        <f>(($B$2+$C$2*LN(A435)+$D$2*(LN(A435))^3)^-1)-273.15</f>
        <v>1.1025307519884109</v>
      </c>
      <c r="D435" s="20">
        <f>(($B$3+$C$3*LN(A435)+$D$3*(LN(A435))^3)^-1)-273.15</f>
        <v>1.0479334943908611</v>
      </c>
      <c r="E435" s="20">
        <f t="shared" si="26"/>
        <v>1.3263099779841809</v>
      </c>
      <c r="F435" s="20">
        <f t="shared" si="27"/>
        <v>1.3263118906490945</v>
      </c>
      <c r="G435" s="20">
        <f t="shared" si="28"/>
        <v>1.0786224482621947</v>
      </c>
    </row>
    <row r="436" spans="1:7" x14ac:dyDescent="0.25">
      <c r="A436" s="20">
        <v>31050</v>
      </c>
      <c r="B436" s="20">
        <f t="shared" si="25"/>
        <v>31.05</v>
      </c>
      <c r="C436" s="20">
        <f>(($B$2+$C$2*LN(A436)+$D$2*(LN(A436))^3)^-1)-273.15</f>
        <v>1.0707502561384104</v>
      </c>
      <c r="D436" s="20">
        <f>(($B$3+$C$3*LN(A436)+$D$3*(LN(A436))^3)^-1)-273.15</f>
        <v>1.0161856587038187</v>
      </c>
      <c r="E436" s="20">
        <f t="shared" si="26"/>
        <v>1.2945161352183732</v>
      </c>
      <c r="F436" s="20">
        <f t="shared" si="27"/>
        <v>1.294518020097712</v>
      </c>
      <c r="G436" s="20">
        <f t="shared" si="28"/>
        <v>1.0468895462634578</v>
      </c>
    </row>
    <row r="437" spans="1:7" x14ac:dyDescent="0.25">
      <c r="A437" s="20">
        <v>31100</v>
      </c>
      <c r="B437" s="20">
        <f t="shared" si="25"/>
        <v>31.1</v>
      </c>
      <c r="C437" s="20">
        <f>(($B$2+$C$2*LN(A437)+$D$2*(LN(A437))^3)^-1)-273.15</f>
        <v>1.0390271679433454</v>
      </c>
      <c r="D437" s="20">
        <f>(($B$3+$C$3*LN(A437)+$D$3*(LN(A437))^3)^-1)-273.15</f>
        <v>0.9844951720687618</v>
      </c>
      <c r="E437" s="20">
        <f t="shared" si="26"/>
        <v>1.262779771837927</v>
      </c>
      <c r="F437" s="20">
        <f t="shared" si="27"/>
        <v>1.2627816286337179</v>
      </c>
      <c r="G437" s="20">
        <f t="shared" si="28"/>
        <v>1.0152140065639514</v>
      </c>
    </row>
    <row r="438" spans="1:7" x14ac:dyDescent="0.25">
      <c r="A438" s="20">
        <v>31150</v>
      </c>
      <c r="B438" s="20">
        <f t="shared" si="25"/>
        <v>31.15</v>
      </c>
      <c r="C438" s="20">
        <f>(($B$2+$C$2*LN(A438)+$D$2*(LN(A438))^3)^-1)-273.15</f>
        <v>1.0073612909281451</v>
      </c>
      <c r="D438" s="20">
        <f>(($B$3+$C$3*LN(A438)+$D$3*(LN(A438))^3)^-1)-273.15</f>
        <v>0.95286183821082204</v>
      </c>
      <c r="E438" s="20">
        <f t="shared" si="26"/>
        <v>1.2311006910302353</v>
      </c>
      <c r="F438" s="20">
        <f t="shared" si="27"/>
        <v>1.2311025194463809</v>
      </c>
      <c r="G438" s="20">
        <f t="shared" si="28"/>
        <v>0.9835956327657982</v>
      </c>
    </row>
    <row r="439" spans="1:7" x14ac:dyDescent="0.25">
      <c r="A439" s="20">
        <v>31200</v>
      </c>
      <c r="B439" s="20">
        <f t="shared" si="25"/>
        <v>31.2</v>
      </c>
      <c r="C439" s="20">
        <f>(($B$2+$C$2*LN(A439)+$D$2*(LN(A439))^3)^-1)-273.15</f>
        <v>0.97575242960556352</v>
      </c>
      <c r="D439" s="20">
        <f>(($B$3+$C$3*LN(A439)+$D$3*(LN(A439))^3)^-1)-273.15</f>
        <v>0.92128546184187599</v>
      </c>
      <c r="E439" s="20">
        <f t="shared" si="26"/>
        <v>1.1994786969729603</v>
      </c>
      <c r="F439" s="20">
        <f t="shared" si="27"/>
        <v>1.1994804967148411</v>
      </c>
      <c r="G439" s="20">
        <f t="shared" si="28"/>
        <v>0.95203422945917282</v>
      </c>
    </row>
    <row r="440" spans="1:7" x14ac:dyDescent="0.25">
      <c r="A440" s="20">
        <v>31250</v>
      </c>
      <c r="B440" s="20">
        <f t="shared" si="25"/>
        <v>31.25</v>
      </c>
      <c r="C440" s="20">
        <f>(($B$2+$C$2*LN(A440)+$D$2*(LN(A440))^3)^-1)-273.15</f>
        <v>0.94420038946964269</v>
      </c>
      <c r="D440" s="20">
        <f>(($B$3+$C$3*LN(A440)+$D$3*(LN(A440))^3)^-1)-273.15</f>
        <v>0.88976584865412178</v>
      </c>
      <c r="E440" s="20">
        <f t="shared" si="26"/>
        <v>1.1679135948266435</v>
      </c>
      <c r="F440" s="20">
        <f t="shared" si="27"/>
        <v>1.1679153656016865</v>
      </c>
      <c r="G440" s="20">
        <f t="shared" si="28"/>
        <v>0.92052960221519697</v>
      </c>
    </row>
    <row r="441" spans="1:7" x14ac:dyDescent="0.25">
      <c r="A441" s="20">
        <v>31300</v>
      </c>
      <c r="B441" s="20">
        <f t="shared" si="25"/>
        <v>31.3</v>
      </c>
      <c r="C441" s="20">
        <f>(($B$2+$C$2*LN(A441)+$D$2*(LN(A441))^3)^-1)-273.15</f>
        <v>0.91270497698968711</v>
      </c>
      <c r="D441" s="20">
        <f>(($B$3+$C$3*LN(A441)+$D$3*(LN(A441))^3)^-1)-273.15</f>
        <v>0.85830280531388325</v>
      </c>
      <c r="E441" s="20">
        <f t="shared" si="26"/>
        <v>1.136405190729306</v>
      </c>
      <c r="F441" s="20">
        <f t="shared" si="27"/>
        <v>1.1364069322461319</v>
      </c>
      <c r="G441" s="20">
        <f t="shared" si="28"/>
        <v>0.88908155758002749</v>
      </c>
    </row>
    <row r="442" spans="1:7" x14ac:dyDescent="0.25">
      <c r="A442" s="20">
        <v>31350</v>
      </c>
      <c r="B442" s="20">
        <f t="shared" si="25"/>
        <v>31.35</v>
      </c>
      <c r="C442" s="20">
        <f>(($B$2+$C$2*LN(A442)+$D$2*(LN(A442))^3)^-1)-273.15</f>
        <v>0.88126599960276053</v>
      </c>
      <c r="D442" s="20">
        <f>(($B$3+$C$3*LN(A442)+$D$3*(LN(A442))^3)^-1)-273.15</f>
        <v>0.82689613945450446</v>
      </c>
      <c r="E442" s="20">
        <f t="shared" si="26"/>
        <v>1.1049532917887177</v>
      </c>
      <c r="F442" s="20">
        <f t="shared" si="27"/>
        <v>1.1049550037579934</v>
      </c>
      <c r="G442" s="20">
        <f t="shared" si="28"/>
        <v>0.85768990306780779</v>
      </c>
    </row>
    <row r="443" spans="1:7" x14ac:dyDescent="0.25">
      <c r="A443" s="20">
        <v>31400</v>
      </c>
      <c r="B443" s="20">
        <f t="shared" si="25"/>
        <v>31.4</v>
      </c>
      <c r="C443" s="20">
        <f>(($B$2+$C$2*LN(A443)+$D$2*(LN(A443))^3)^-1)-273.15</f>
        <v>0.84988326570851314</v>
      </c>
      <c r="D443" s="20">
        <f>(($B$3+$C$3*LN(A443)+$D$3*(LN(A443))^3)^-1)-273.15</f>
        <v>0.79554565967066537</v>
      </c>
      <c r="E443" s="20">
        <f t="shared" si="26"/>
        <v>1.0735577060771675</v>
      </c>
      <c r="F443" s="20">
        <f t="shared" si="27"/>
        <v>1.0735593882109242</v>
      </c>
      <c r="G443" s="20">
        <f t="shared" si="28"/>
        <v>0.82635444715475614</v>
      </c>
    </row>
    <row r="444" spans="1:7" x14ac:dyDescent="0.25">
      <c r="A444" s="20">
        <v>31450</v>
      </c>
      <c r="B444" s="20">
        <f t="shared" si="25"/>
        <v>31.45</v>
      </c>
      <c r="C444" s="20">
        <f>(($B$2+$C$2*LN(A444)+$D$2*(LN(A444))^3)^-1)-273.15</f>
        <v>0.8185565846620193</v>
      </c>
      <c r="D444" s="20">
        <f>(($B$3+$C$3*LN(A444)+$D$3*(LN(A444))^3)^-1)-273.15</f>
        <v>0.76425117551178801</v>
      </c>
      <c r="E444" s="20">
        <f t="shared" si="26"/>
        <v>1.0422182426241875</v>
      </c>
      <c r="F444" s="20">
        <f t="shared" si="27"/>
        <v>1.0422198946362187</v>
      </c>
      <c r="G444" s="20">
        <f t="shared" si="28"/>
        <v>0.79507499927279923</v>
      </c>
    </row>
    <row r="445" spans="1:7" x14ac:dyDescent="0.25">
      <c r="A445" s="20">
        <v>31500</v>
      </c>
      <c r="B445" s="20">
        <f t="shared" si="25"/>
        <v>31.5</v>
      </c>
      <c r="C445" s="20">
        <f>(($B$2+$C$2*LN(A445)+$D$2*(LN(A445))^3)^-1)-273.15</f>
        <v>0.78728576676792272</v>
      </c>
      <c r="D445" s="20">
        <f>(($B$3+$C$3*LN(A445)+$D$3*(LN(A445))^3)^-1)-273.15</f>
        <v>0.73301249747561315</v>
      </c>
      <c r="E445" s="20">
        <f t="shared" si="26"/>
        <v>1.0109347114109823</v>
      </c>
      <c r="F445" s="20">
        <f t="shared" si="27"/>
        <v>1.010936333016673</v>
      </c>
      <c r="G445" s="20">
        <f t="shared" si="28"/>
        <v>0.76385136980292145</v>
      </c>
    </row>
    <row r="446" spans="1:7" x14ac:dyDescent="0.25">
      <c r="A446" s="20">
        <v>31550</v>
      </c>
      <c r="B446" s="20">
        <f t="shared" si="25"/>
        <v>31.55</v>
      </c>
      <c r="C446" s="20">
        <f>(($B$2+$C$2*LN(A446)+$D$2*(LN(A446))^3)^-1)-273.15</f>
        <v>0.75607062327378571</v>
      </c>
      <c r="D446" s="20">
        <f>(($B$3+$C$3*LN(A446)+$D$3*(LN(A446))^3)^-1)-273.15</f>
        <v>0.70182943700217493</v>
      </c>
      <c r="E446" s="20">
        <f t="shared" si="26"/>
        <v>0.97970692336360798</v>
      </c>
      <c r="F446" s="20">
        <f t="shared" si="27"/>
        <v>0.97970851427987782</v>
      </c>
      <c r="G446" s="20">
        <f t="shared" si="28"/>
        <v>0.7326833700693669</v>
      </c>
    </row>
    <row r="447" spans="1:7" x14ac:dyDescent="0.25">
      <c r="A447" s="20">
        <v>31600</v>
      </c>
      <c r="B447" s="20">
        <f t="shared" si="25"/>
        <v>31.6</v>
      </c>
      <c r="C447" s="20">
        <f>(($B$2+$C$2*LN(A447)+$D$2*(LN(A447))^3)^-1)-273.15</f>
        <v>0.72491096636463226</v>
      </c>
      <c r="D447" s="20">
        <f>(($B$3+$C$3*LN(A447)+$D$3*(LN(A447))^3)^-1)-273.15</f>
        <v>0.67070180646754807</v>
      </c>
      <c r="E447" s="20">
        <f t="shared" si="26"/>
        <v>0.94853469034717364</v>
      </c>
      <c r="F447" s="20">
        <f t="shared" si="27"/>
        <v>0.94853625029270461</v>
      </c>
      <c r="G447" s="20">
        <f t="shared" si="28"/>
        <v>0.70157081233310237</v>
      </c>
    </row>
    <row r="448" spans="1:7" x14ac:dyDescent="0.25">
      <c r="A448" s="20">
        <v>31650</v>
      </c>
      <c r="B448" s="20">
        <f t="shared" si="25"/>
        <v>31.65</v>
      </c>
      <c r="C448" s="20">
        <f>(($B$2+$C$2*LN(A448)+$D$2*(LN(A448))^3)^-1)-273.15</f>
        <v>0.69380660915578574</v>
      </c>
      <c r="D448" s="20">
        <f>(($B$3+$C$3*LN(A448)+$D$3*(LN(A448))^3)^-1)-273.15</f>
        <v>0.63962941917770877</v>
      </c>
      <c r="E448" s="20">
        <f t="shared" si="26"/>
        <v>0.91741782515953219</v>
      </c>
      <c r="F448" s="20">
        <f t="shared" si="27"/>
        <v>0.9174193538544273</v>
      </c>
      <c r="G448" s="20">
        <f t="shared" si="28"/>
        <v>0.67051350978596247</v>
      </c>
    </row>
    <row r="449" spans="1:7" x14ac:dyDescent="0.25">
      <c r="A449" s="20">
        <v>31700</v>
      </c>
      <c r="B449" s="20">
        <f t="shared" si="25"/>
        <v>31.7</v>
      </c>
      <c r="C449" s="20">
        <f>(($B$2+$C$2*LN(A449)+$D$2*(LN(A449))^3)^-1)-273.15</f>
        <v>0.66275736568780985</v>
      </c>
      <c r="D449" s="20">
        <f>(($B$3+$C$3*LN(A449)+$D$3*(LN(A449))^3)^-1)-273.15</f>
        <v>0.60861208936250932</v>
      </c>
      <c r="E449" s="20">
        <f t="shared" si="26"/>
        <v>0.88635614152519793</v>
      </c>
      <c r="F449" s="20">
        <f t="shared" si="27"/>
        <v>0.88635763869115181</v>
      </c>
      <c r="G449" s="20">
        <f t="shared" si="28"/>
        <v>0.63951127654445372</v>
      </c>
    </row>
    <row r="450" spans="1:7" x14ac:dyDescent="0.25">
      <c r="A450" s="20">
        <v>31750</v>
      </c>
      <c r="B450" s="20">
        <f t="shared" si="25"/>
        <v>31.75</v>
      </c>
      <c r="C450" s="20">
        <f>(($B$2+$C$2*LN(A450)+$D$2*(LN(A450))^3)^-1)-273.15</f>
        <v>0.6317630509199148</v>
      </c>
      <c r="D450" s="20">
        <f>(($B$3+$C$3*LN(A450)+$D$3*(LN(A450))^3)^-1)-273.15</f>
        <v>0.5776496321696527</v>
      </c>
      <c r="E450" s="20">
        <f t="shared" si="26"/>
        <v>0.85534945408926433</v>
      </c>
      <c r="F450" s="20">
        <f t="shared" si="27"/>
        <v>0.85535091944962005</v>
      </c>
      <c r="G450" s="20">
        <f t="shared" si="28"/>
        <v>0.60856392764361544</v>
      </c>
    </row>
    <row r="451" spans="1:7" x14ac:dyDescent="0.25">
      <c r="A451" s="20">
        <v>31800</v>
      </c>
      <c r="B451" s="20">
        <f t="shared" si="25"/>
        <v>31.8</v>
      </c>
      <c r="C451" s="20">
        <f>(($B$2+$C$2*LN(A451)+$D$2*(LN(A451))^3)^-1)-273.15</f>
        <v>0.60082348072393188</v>
      </c>
      <c r="D451" s="20">
        <f>(($B$3+$C$3*LN(A451)+$D$3*(LN(A451))^3)^-1)-273.15</f>
        <v>0.54674186365849664</v>
      </c>
      <c r="E451" s="20">
        <f t="shared" si="26"/>
        <v>0.82439757841143546</v>
      </c>
      <c r="F451" s="20">
        <f t="shared" si="27"/>
        <v>0.82439901169107088</v>
      </c>
      <c r="G451" s="20">
        <f t="shared" si="28"/>
        <v>0.57767127903122173</v>
      </c>
    </row>
    <row r="452" spans="1:7" x14ac:dyDescent="0.25">
      <c r="A452" s="20">
        <v>31850</v>
      </c>
      <c r="B452" s="20">
        <f t="shared" si="25"/>
        <v>31.85</v>
      </c>
      <c r="C452" s="20">
        <f>(($B$2+$C$2*LN(A452)+$D$2*(LN(A452))^3)^-1)-273.15</f>
        <v>0.56993847187879965</v>
      </c>
      <c r="D452" s="20">
        <f>(($B$3+$C$3*LN(A452)+$D$3*(LN(A452))^3)^-1)-273.15</f>
        <v>0.51588860079476717</v>
      </c>
      <c r="E452" s="20">
        <f t="shared" si="26"/>
        <v>0.79350033096022798</v>
      </c>
      <c r="F452" s="20">
        <f t="shared" si="27"/>
        <v>0.79350173188549888</v>
      </c>
      <c r="G452" s="20">
        <f t="shared" si="28"/>
        <v>0.54683314756181289</v>
      </c>
    </row>
    <row r="453" spans="1:7" x14ac:dyDescent="0.25">
      <c r="A453" s="20">
        <v>31900</v>
      </c>
      <c r="B453" s="20">
        <f t="shared" si="25"/>
        <v>31.9</v>
      </c>
      <c r="C453" s="20">
        <f>(($B$2+$C$2*LN(A453)+$D$2*(LN(A453))^3)^-1)-273.15</f>
        <v>0.53910784206419748</v>
      </c>
      <c r="D453" s="20">
        <f>(($B$3+$C$3*LN(A453)+$D$3*(LN(A453))^3)^-1)-273.15</f>
        <v>0.48508966144362375</v>
      </c>
      <c r="E453" s="20">
        <f t="shared" si="26"/>
        <v>0.76265752910683204</v>
      </c>
      <c r="F453" s="20">
        <f t="shared" si="27"/>
        <v>0.76265889740574266</v>
      </c>
      <c r="G453" s="20">
        <f t="shared" si="28"/>
        <v>0.51604935099072691</v>
      </c>
    </row>
    <row r="454" spans="1:7" x14ac:dyDescent="0.25">
      <c r="A454" s="20">
        <v>31950</v>
      </c>
      <c r="B454" s="20">
        <f t="shared" si="25"/>
        <v>31.95</v>
      </c>
      <c r="C454" s="20">
        <f>(($B$2+$C$2*LN(A454)+$D$2*(LN(A454))^3)^-1)-273.15</f>
        <v>0.50833140985497494</v>
      </c>
      <c r="D454" s="20">
        <f>(($B$3+$C$3*LN(A454)+$D$3*(LN(A454))^3)^-1)-273.15</f>
        <v>0.4543448643649981</v>
      </c>
      <c r="E454" s="20">
        <f t="shared" si="26"/>
        <v>0.73186899111937009</v>
      </c>
      <c r="F454" s="20">
        <f t="shared" si="27"/>
        <v>0.7318703265214026</v>
      </c>
      <c r="G454" s="20">
        <f t="shared" si="28"/>
        <v>0.48531970796818769</v>
      </c>
    </row>
    <row r="455" spans="1:7" x14ac:dyDescent="0.25">
      <c r="A455" s="20">
        <v>32000</v>
      </c>
      <c r="B455" s="20">
        <f t="shared" si="25"/>
        <v>32</v>
      </c>
      <c r="C455" s="20">
        <f>(($B$2+$C$2*LN(A455)+$D$2*(LN(A455))^3)^-1)-273.15</f>
        <v>0.47760899471541052</v>
      </c>
      <c r="D455" s="20">
        <f>(($B$3+$C$3*LN(A455)+$D$3*(LN(A455))^3)^-1)-273.15</f>
        <v>0.42365402920694351</v>
      </c>
      <c r="E455" s="20">
        <f t="shared" si="26"/>
        <v>0.70113453615715571</v>
      </c>
      <c r="F455" s="20">
        <f t="shared" si="27"/>
        <v>0.70113583839332705</v>
      </c>
      <c r="G455" s="20">
        <f t="shared" si="28"/>
        <v>0.45464403803384812</v>
      </c>
    </row>
    <row r="456" spans="1:7" x14ac:dyDescent="0.25">
      <c r="A456" s="20">
        <v>32050</v>
      </c>
      <c r="B456" s="20">
        <f t="shared" si="25"/>
        <v>32.049999999999997</v>
      </c>
      <c r="C456" s="20">
        <f>(($B$2+$C$2*LN(A456)+$D$2*(LN(A456))^3)^-1)-273.15</f>
        <v>0.44694041699324316</v>
      </c>
      <c r="D456" s="20">
        <f>(($B$3+$C$3*LN(A456)+$D$3*(LN(A456))^3)^-1)-273.15</f>
        <v>0.3930169765002347</v>
      </c>
      <c r="E456" s="20">
        <f t="shared" si="26"/>
        <v>0.67045398426478187</v>
      </c>
      <c r="F456" s="20">
        <f t="shared" si="27"/>
        <v>0.67045525306753007</v>
      </c>
      <c r="G456" s="20">
        <f t="shared" si="28"/>
        <v>0.42402216161065098</v>
      </c>
    </row>
    <row r="457" spans="1:7" x14ac:dyDescent="0.25">
      <c r="A457" s="20">
        <v>32100</v>
      </c>
      <c r="B457" s="20">
        <f t="shared" si="25"/>
        <v>32.1</v>
      </c>
      <c r="C457" s="20">
        <f>(($B$2+$C$2*LN(A457)+$D$2*(LN(A457))^3)^-1)-273.15</f>
        <v>0.41632549791410156</v>
      </c>
      <c r="D457" s="20">
        <f>(($B$3+$C$3*LN(A457)+$D$3*(LN(A457))^3)^-1)-273.15</f>
        <v>0.36243352765251302</v>
      </c>
      <c r="E457" s="20">
        <f t="shared" si="26"/>
        <v>0.6398271563665503</v>
      </c>
      <c r="F457" s="20">
        <f t="shared" si="27"/>
        <v>0.63982839146984816</v>
      </c>
      <c r="G457" s="20">
        <f t="shared" si="28"/>
        <v>0.39345389999931513</v>
      </c>
    </row>
    <row r="458" spans="1:7" x14ac:dyDescent="0.25">
      <c r="A458" s="20">
        <v>32150</v>
      </c>
      <c r="B458" s="20">
        <f t="shared" si="25"/>
        <v>32.15</v>
      </c>
      <c r="C458" s="20">
        <f>(($B$2+$C$2*LN(A458)+$D$2*(LN(A458))^3)^-1)-273.15</f>
        <v>0.38576405957593352</v>
      </c>
      <c r="D458" s="20">
        <f>(($B$3+$C$3*LN(A458)+$D$3*(LN(A458))^3)^-1)-273.15</f>
        <v>0.3319035049431136</v>
      </c>
      <c r="E458" s="20">
        <f t="shared" si="26"/>
        <v>0.60925387426067346</v>
      </c>
      <c r="F458" s="20">
        <f t="shared" si="27"/>
        <v>0.60925507540002855</v>
      </c>
      <c r="G458" s="20">
        <f t="shared" si="28"/>
        <v>0.36293907537270798</v>
      </c>
    </row>
    <row r="459" spans="1:7" x14ac:dyDescent="0.25">
      <c r="A459" s="20">
        <v>32200</v>
      </c>
      <c r="B459" s="20">
        <f t="shared" si="25"/>
        <v>32.200000000000003</v>
      </c>
      <c r="C459" s="20">
        <f>(($B$2+$C$2*LN(A459)+$D$2*(LN(A459))^3)^-1)-273.15</f>
        <v>0.3552559249432079</v>
      </c>
      <c r="D459" s="20">
        <f>(($B$3+$C$3*LN(A459)+$D$3*(LN(A459))^3)^-1)-273.15</f>
        <v>0.30142673151692634</v>
      </c>
      <c r="E459" s="20">
        <f t="shared" si="26"/>
        <v>0.57873396061393123</v>
      </c>
      <c r="F459" s="20">
        <f t="shared" si="27"/>
        <v>0.57873512752627221</v>
      </c>
      <c r="G459" s="20">
        <f t="shared" si="28"/>
        <v>0.33247751077016119</v>
      </c>
    </row>
    <row r="460" spans="1:7" x14ac:dyDescent="0.25">
      <c r="A460" s="20">
        <v>32250</v>
      </c>
      <c r="B460" s="20">
        <f t="shared" si="25"/>
        <v>32.25</v>
      </c>
      <c r="C460" s="20">
        <f>(($B$2+$C$2*LN(A460)+$D$2*(LN(A460))^3)^-1)-273.15</f>
        <v>0.32480091784151455</v>
      </c>
      <c r="D460" s="20">
        <f>(($B$3+$C$3*LN(A460)+$D$3*(LN(A460))^3)^-1)-273.15</f>
        <v>0.27100303137876836</v>
      </c>
      <c r="E460" s="20">
        <f t="shared" si="26"/>
        <v>0.54826723895553187</v>
      </c>
      <c r="F460" s="20">
        <f t="shared" si="27"/>
        <v>0.548268371379379</v>
      </c>
      <c r="G460" s="20">
        <f t="shared" si="28"/>
        <v>0.30206903009195685</v>
      </c>
    </row>
    <row r="461" spans="1:7" x14ac:dyDescent="0.25">
      <c r="A461" s="20">
        <v>32300</v>
      </c>
      <c r="B461" s="20">
        <f t="shared" si="25"/>
        <v>32.299999999999997</v>
      </c>
      <c r="C461" s="20">
        <f>(($B$2+$C$2*LN(A461)+$D$2*(LN(A461))^3)^-1)-273.15</f>
        <v>0.29439886295199358</v>
      </c>
      <c r="D461" s="20">
        <f>(($B$3+$C$3*LN(A461)+$D$3*(LN(A461))^3)^-1)-273.15</f>
        <v>0.24063222938849549</v>
      </c>
      <c r="E461" s="20">
        <f t="shared" si="26"/>
        <v>0.51785353367228026</v>
      </c>
      <c r="F461" s="20">
        <f t="shared" si="27"/>
        <v>0.51785463134751808</v>
      </c>
      <c r="G461" s="20">
        <f t="shared" si="28"/>
        <v>0.27171345809381364</v>
      </c>
    </row>
    <row r="462" spans="1:7" x14ac:dyDescent="0.25">
      <c r="A462" s="20">
        <v>32350</v>
      </c>
      <c r="B462" s="20">
        <f t="shared" si="25"/>
        <v>32.35</v>
      </c>
      <c r="C462" s="20">
        <f>(($B$2+$C$2*LN(A462)+$D$2*(LN(A462))^3)^-1)-273.15</f>
        <v>0.26404958580576476</v>
      </c>
      <c r="D462" s="20">
        <f>(($B$3+$C$3*LN(A462)+$D$3*(LN(A462))^3)^-1)-273.15</f>
        <v>0.21031415125486319</v>
      </c>
      <c r="E462" s="20">
        <f t="shared" si="26"/>
        <v>0.48749267000260943</v>
      </c>
      <c r="F462" s="20">
        <f t="shared" si="27"/>
        <v>0.48749373267048668</v>
      </c>
      <c r="G462" s="20">
        <f t="shared" si="28"/>
        <v>0.24141062038131622</v>
      </c>
    </row>
    <row r="463" spans="1:7" x14ac:dyDescent="0.25">
      <c r="A463" s="20">
        <v>32400</v>
      </c>
      <c r="B463" s="20">
        <f t="shared" si="25"/>
        <v>32.4</v>
      </c>
      <c r="C463" s="20">
        <f>(($B$2+$C$2*LN(A463)+$D$2*(LN(A463))^3)^-1)-273.15</f>
        <v>0.23375291277858423</v>
      </c>
      <c r="D463" s="20">
        <f>(($B$3+$C$3*LN(A463)+$D$3*(LN(A463))^3)^-1)-273.15</f>
        <v>0.18004862353075168</v>
      </c>
      <c r="E463" s="20">
        <f t="shared" si="26"/>
        <v>0.45718447403129403</v>
      </c>
      <c r="F463" s="20">
        <f t="shared" si="27"/>
        <v>0.45718550143465109</v>
      </c>
      <c r="G463" s="20">
        <f t="shared" si="28"/>
        <v>0.2111603434045719</v>
      </c>
    </row>
    <row r="464" spans="1:7" x14ac:dyDescent="0.25">
      <c r="A464" s="20">
        <v>32450</v>
      </c>
      <c r="B464" s="20">
        <f t="shared" ref="B464:B527" si="29">A464/1000</f>
        <v>32.450000000000003</v>
      </c>
      <c r="C464" s="20">
        <f>(($B$2+$C$2*LN(A464)+$D$2*(LN(A464))^3)^-1)-273.15</f>
        <v>0.20350867108555803</v>
      </c>
      <c r="D464" s="20">
        <f>(($B$3+$C$3*LN(A464)+$D$3*(LN(A464))^3)^-1)-273.15</f>
        <v>0.14983547360708371</v>
      </c>
      <c r="E464" s="20">
        <f t="shared" si="26"/>
        <v>0.42692877268393659</v>
      </c>
      <c r="F464" s="20">
        <f t="shared" si="27"/>
        <v>0.42692976456703491</v>
      </c>
      <c r="G464" s="20">
        <f t="shared" si="28"/>
        <v>0.18096245445286741</v>
      </c>
    </row>
    <row r="465" spans="1:7" x14ac:dyDescent="0.25">
      <c r="A465" s="20">
        <v>32500</v>
      </c>
      <c r="B465" s="20">
        <f t="shared" si="29"/>
        <v>32.5</v>
      </c>
      <c r="C465" s="20">
        <f>(($B$2+$C$2*LN(A465)+$D$2*(LN(A465))^3)^-1)-273.15</f>
        <v>0.17331668877557149</v>
      </c>
      <c r="D465" s="20">
        <f>(($B$3+$C$3*LN(A465)+$D$3*(LN(A465))^3)^-1)-273.15</f>
        <v>0.11967452970787917</v>
      </c>
      <c r="E465" s="20">
        <f t="shared" ref="E465:E528" si="30">(($B$4+$C$4*LN($A465)+$D$4*(LN($A465))^3)^-1)-273.15</f>
        <v>0.39672539372179472</v>
      </c>
      <c r="F465" s="20">
        <f t="shared" ref="F465:F528" si="31">(($B$5+$C$5*LN($A465)+$D$5*(LN($A465))^3)^-1)-273.15</f>
        <v>0.39672634983026001</v>
      </c>
      <c r="G465" s="20">
        <f t="shared" ref="G465:G528" si="32">(($B$6+$C$6*LN($A465)+$D$6*(LN($A465))^3)^-1)-273.15</f>
        <v>0.15081678164904133</v>
      </c>
    </row>
    <row r="466" spans="1:7" x14ac:dyDescent="0.25">
      <c r="A466" s="20">
        <v>32550</v>
      </c>
      <c r="B466" s="20">
        <f t="shared" si="29"/>
        <v>32.549999999999997</v>
      </c>
      <c r="C466" s="20">
        <f>(($B$2+$C$2*LN(A466)+$D$2*(LN(A466))^3)^-1)-273.15</f>
        <v>0.1431767947260596</v>
      </c>
      <c r="D466" s="20">
        <f>(($B$3+$C$3*LN(A466)+$D$3*(LN(A466))^3)^-1)-273.15</f>
        <v>8.9565620885082353E-2</v>
      </c>
      <c r="E466" s="20">
        <f t="shared" si="30"/>
        <v>0.36657416573638102</v>
      </c>
      <c r="F466" s="20">
        <f t="shared" si="31"/>
        <v>0.3665750858173169</v>
      </c>
      <c r="G466" s="20">
        <f t="shared" si="32"/>
        <v>0.12072315394470934</v>
      </c>
    </row>
    <row r="467" spans="1:7" x14ac:dyDescent="0.25">
      <c r="A467" s="20">
        <v>32600</v>
      </c>
      <c r="B467" s="20">
        <f t="shared" si="29"/>
        <v>32.6</v>
      </c>
      <c r="C467" s="20">
        <f>(($B$2+$C$2*LN(A467)+$D$2*(LN(A467))^3)^-1)-273.15</f>
        <v>0.1130888186380048</v>
      </c>
      <c r="D467" s="20">
        <f>(($B$3+$C$3*LN(A467)+$D$3*(LN(A467))^3)^-1)-273.15</f>
        <v>5.9508577013104969E-2</v>
      </c>
      <c r="E467" s="20">
        <f t="shared" si="30"/>
        <v>0.33647491814417663</v>
      </c>
      <c r="F467" s="20">
        <f t="shared" si="31"/>
        <v>0.33647580194605098</v>
      </c>
      <c r="G467" s="20">
        <f t="shared" si="32"/>
        <v>9.0681401114522941E-2</v>
      </c>
    </row>
    <row r="468" spans="1:7" x14ac:dyDescent="0.25">
      <c r="A468" s="20">
        <v>32650</v>
      </c>
      <c r="B468" s="20">
        <f t="shared" si="29"/>
        <v>32.65</v>
      </c>
      <c r="C468" s="20">
        <f>(($B$2+$C$2*LN(A468)+$D$2*(LN(A468))^3)^-1)-273.15</f>
        <v>8.3052591030195799E-2</v>
      </c>
      <c r="D468" s="20">
        <f>(($B$3+$C$3*LN(A468)+$D$3*(LN(A468))^3)^-1)-273.15</f>
        <v>2.9503228783255508E-2</v>
      </c>
      <c r="E468" s="20">
        <f t="shared" si="30"/>
        <v>0.30642748118145846</v>
      </c>
      <c r="F468" s="20">
        <f t="shared" si="31"/>
        <v>0.30642832845398971</v>
      </c>
      <c r="G468" s="20">
        <f t="shared" si="32"/>
        <v>6.0691353751053612E-2</v>
      </c>
    </row>
    <row r="469" spans="1:7" x14ac:dyDescent="0.25">
      <c r="A469" s="20">
        <v>32700</v>
      </c>
      <c r="B469" s="20">
        <f t="shared" si="29"/>
        <v>32.700000000000003</v>
      </c>
      <c r="C469" s="20">
        <f>(($B$2+$C$2*LN(A469)+$D$2*(LN(A469))^3)^-1)-273.15</f>
        <v>5.3067943234623272E-2</v>
      </c>
      <c r="D469" s="20">
        <f>(($B$3+$C$3*LN(A469)+$D$3*(LN(A469))^3)^-1)-273.15</f>
        <v>-4.5059230058086541E-4</v>
      </c>
      <c r="E469" s="20">
        <f t="shared" si="30"/>
        <v>0.27643168589872857</v>
      </c>
      <c r="F469" s="20">
        <f t="shared" si="31"/>
        <v>0.27643249639339729</v>
      </c>
      <c r="G469" s="20">
        <f t="shared" si="32"/>
        <v>3.0752843259733709E-2</v>
      </c>
    </row>
    <row r="470" spans="1:7" x14ac:dyDescent="0.25">
      <c r="A470" s="20">
        <v>32750</v>
      </c>
      <c r="B470" s="20">
        <f t="shared" si="29"/>
        <v>32.75</v>
      </c>
      <c r="C470" s="20">
        <f>(($B$2+$C$2*LN(A470)+$D$2*(LN(A470))^3)^-1)-273.15</f>
        <v>2.3134707390795484E-2</v>
      </c>
      <c r="D470" s="20">
        <f>(($B$3+$C$3*LN(A470)+$D$3*(LN(A470))^3)^-1)-273.15</f>
        <v>-3.0353053927797191E-2</v>
      </c>
      <c r="E470" s="20">
        <f t="shared" si="30"/>
        <v>0.24648736415633721</v>
      </c>
      <c r="F470" s="20">
        <f t="shared" si="31"/>
        <v>0.24648813762564714</v>
      </c>
      <c r="G470" s="20">
        <f t="shared" si="32"/>
        <v>8.657018536268879E-4</v>
      </c>
    </row>
    <row r="471" spans="1:7" x14ac:dyDescent="0.25">
      <c r="A471" s="20">
        <v>32800</v>
      </c>
      <c r="B471" s="20">
        <f t="shared" si="29"/>
        <v>32.799999999999997</v>
      </c>
      <c r="C471" s="20">
        <f>(($B$2+$C$2*LN(A471)+$D$2*(LN(A471))^3)^-1)-273.15</f>
        <v>-6.7472835589796887E-3</v>
      </c>
      <c r="D471" s="20">
        <f>(($B$3+$C$3*LN(A471)+$D$3*(LN(A471))^3)^-1)-273.15</f>
        <v>-6.0204322985839553E-2</v>
      </c>
      <c r="E471" s="20">
        <f t="shared" si="30"/>
        <v>0.21659434861857108</v>
      </c>
      <c r="F471" s="20">
        <f t="shared" si="31"/>
        <v>0.21659508481656076</v>
      </c>
      <c r="G471" s="20">
        <f t="shared" si="32"/>
        <v>-2.8970237451630965E-2</v>
      </c>
    </row>
    <row r="472" spans="1:7" x14ac:dyDescent="0.25">
      <c r="A472" s="20">
        <v>32850</v>
      </c>
      <c r="B472" s="20">
        <f t="shared" si="29"/>
        <v>32.85</v>
      </c>
      <c r="C472" s="20">
        <f>(($B$2+$C$2*LN(A472)+$D$2*(LN(A472))^3)^-1)-273.15</f>
        <v>-3.6578195874596986E-2</v>
      </c>
      <c r="D472" s="20">
        <f>(($B$3+$C$3*LN(A472)+$D$3*(LN(A472))^3)^-1)-273.15</f>
        <v>-9.0004565565493522E-2</v>
      </c>
      <c r="E472" s="20">
        <f t="shared" si="30"/>
        <v>0.18675247274921958</v>
      </c>
      <c r="F472" s="20">
        <f t="shared" si="31"/>
        <v>0.18675317143123493</v>
      </c>
      <c r="G472" s="20">
        <f t="shared" si="32"/>
        <v>-5.8755140842890796E-2</v>
      </c>
    </row>
    <row r="473" spans="1:7" x14ac:dyDescent="0.25">
      <c r="A473" s="20">
        <v>32900</v>
      </c>
      <c r="B473" s="20">
        <f t="shared" si="29"/>
        <v>32.9</v>
      </c>
      <c r="C473" s="20">
        <f>(($B$2+$C$2*LN(A473)+$D$2*(LN(A473))^3)^-1)-273.15</f>
        <v>-6.635819502355389E-2</v>
      </c>
      <c r="D473" s="20">
        <f>(($B$3+$C$3*LN(A473)+$D$3*(LN(A473))^3)^-1)-273.15</f>
        <v>-0.11975394696543162</v>
      </c>
      <c r="E473" s="20">
        <f t="shared" si="30"/>
        <v>0.15696157080589046</v>
      </c>
      <c r="F473" s="20">
        <f t="shared" si="31"/>
        <v>0.15696223172886903</v>
      </c>
      <c r="G473" s="20">
        <f t="shared" si="32"/>
        <v>-8.8489173714549452E-2</v>
      </c>
    </row>
    <row r="474" spans="1:7" x14ac:dyDescent="0.25">
      <c r="A474" s="20">
        <v>32950</v>
      </c>
      <c r="B474" s="20">
        <f t="shared" si="29"/>
        <v>32.950000000000003</v>
      </c>
      <c r="C474" s="20">
        <f>(($B$2+$C$2*LN(A474)+$D$2*(LN(A474))^3)^-1)-273.15</f>
        <v>-9.6087445685782313E-2</v>
      </c>
      <c r="D474" s="20">
        <f>(($B$3+$C$3*LN(A474)+$D$3*(LN(A474))^3)^-1)-273.15</f>
        <v>-0.14945263169784084</v>
      </c>
      <c r="E474" s="20">
        <f t="shared" si="30"/>
        <v>0.1272214778358034</v>
      </c>
      <c r="F474" s="20">
        <f t="shared" si="31"/>
        <v>0.12722210075764906</v>
      </c>
      <c r="G474" s="20">
        <f t="shared" si="32"/>
        <v>-0.11817250067349505</v>
      </c>
    </row>
    <row r="475" spans="1:7" x14ac:dyDescent="0.25">
      <c r="A475" s="20">
        <v>33000</v>
      </c>
      <c r="B475" s="20">
        <f t="shared" si="29"/>
        <v>33</v>
      </c>
      <c r="C475" s="20">
        <f>(($B$2+$C$2*LN(A475)+$D$2*(LN(A475))^3)^-1)-273.15</f>
        <v>-0.12576611175825292</v>
      </c>
      <c r="D475" s="20">
        <f>(($B$3+$C$3*LN(A475)+$D$3*(LN(A475))^3)^-1)-273.15</f>
        <v>-0.17910078349291325</v>
      </c>
      <c r="E475" s="20">
        <f t="shared" si="30"/>
        <v>9.7532029670105658E-2</v>
      </c>
      <c r="F475" s="20">
        <f t="shared" si="31"/>
        <v>9.7532614350313906E-2</v>
      </c>
      <c r="G475" s="20">
        <f t="shared" si="32"/>
        <v>-0.14780528554405237</v>
      </c>
    </row>
    <row r="476" spans="1:7" x14ac:dyDescent="0.25">
      <c r="A476" s="20">
        <v>33050</v>
      </c>
      <c r="B476" s="20">
        <f t="shared" si="29"/>
        <v>33.049999999999997</v>
      </c>
      <c r="C476" s="20">
        <f>(($B$2+$C$2*LN(A476)+$D$2*(LN(A476))^3)^-1)-273.15</f>
        <v>-0.15539435636043208</v>
      </c>
      <c r="D476" s="20">
        <f>(($B$3+$C$3*LN(A476)+$D$3*(LN(A476))^3)^-1)-273.15</f>
        <v>-0.20869856530373454</v>
      </c>
      <c r="E476" s="20">
        <f t="shared" si="30"/>
        <v>6.7893062919438307E-2</v>
      </c>
      <c r="F476" s="20">
        <f t="shared" si="31"/>
        <v>6.7893609118584664E-2</v>
      </c>
      <c r="G476" s="20">
        <f t="shared" si="32"/>
        <v>-0.17738769137298505</v>
      </c>
    </row>
    <row r="477" spans="1:7" x14ac:dyDescent="0.25">
      <c r="A477" s="20">
        <v>33100</v>
      </c>
      <c r="B477" s="20">
        <f t="shared" si="29"/>
        <v>33.1</v>
      </c>
      <c r="C477" s="20">
        <f>(($B$2+$C$2*LN(A477)+$D$2*(LN(A477))^3)^-1)-273.15</f>
        <v>-0.18497234183865885</v>
      </c>
      <c r="D477" s="20">
        <f>(($B$3+$C$3*LN(A477)+$D$3*(LN(A477))^3)^-1)-273.15</f>
        <v>-0.23824613931139993</v>
      </c>
      <c r="E477" s="20">
        <f t="shared" si="30"/>
        <v>3.8304414968706624E-2</v>
      </c>
      <c r="F477" s="20">
        <f t="shared" si="31"/>
        <v>3.8304922449128753E-2</v>
      </c>
      <c r="G477" s="20">
        <f t="shared" si="32"/>
        <v>-0.20691988043409992</v>
      </c>
    </row>
    <row r="478" spans="1:7" x14ac:dyDescent="0.25">
      <c r="A478" s="20">
        <v>33150</v>
      </c>
      <c r="B478" s="20">
        <f t="shared" si="29"/>
        <v>33.15</v>
      </c>
      <c r="C478" s="20">
        <f>(($B$2+$C$2*LN(A478)+$D$2*(LN(A478))^3)^-1)-273.15</f>
        <v>-0.21450022977137451</v>
      </c>
      <c r="D478" s="20">
        <f>(($B$3+$C$3*LN(A478)+$D$3*(LN(A478))^3)^-1)-273.15</f>
        <v>-0.26774366692961848</v>
      </c>
      <c r="E478" s="20">
        <f t="shared" si="30"/>
        <v>8.7659239726463056E-3</v>
      </c>
      <c r="F478" s="20">
        <f t="shared" si="31"/>
        <v>8.7663924975913687E-3</v>
      </c>
      <c r="G478" s="20">
        <f t="shared" si="32"/>
        <v>-0.23640201423336293</v>
      </c>
    </row>
    <row r="479" spans="1:7" x14ac:dyDescent="0.25">
      <c r="A479" s="20">
        <v>33200</v>
      </c>
      <c r="B479" s="20">
        <f t="shared" si="29"/>
        <v>33.200000000000003</v>
      </c>
      <c r="C479" s="20">
        <f>(($B$2+$C$2*LN(A479)+$D$2*(LN(A479))^3)^-1)-273.15</f>
        <v>-0.24397818097349955</v>
      </c>
      <c r="D479" s="20">
        <f>(($B$3+$C$3*LN(A479)+$D$3*(LN(A479))^3)^-1)-273.15</f>
        <v>-0.29719130880960165</v>
      </c>
      <c r="E479" s="20">
        <f t="shared" si="30"/>
        <v>-2.0722571149292435E-2</v>
      </c>
      <c r="F479" s="20">
        <f t="shared" si="31"/>
        <v>-2.0722141815099349E-2</v>
      </c>
      <c r="G479" s="20">
        <f t="shared" si="32"/>
        <v>-0.26583425351356027</v>
      </c>
    </row>
    <row r="480" spans="1:7" x14ac:dyDescent="0.25">
      <c r="A480" s="20">
        <v>33250</v>
      </c>
      <c r="B480" s="20">
        <f t="shared" si="29"/>
        <v>33.25</v>
      </c>
      <c r="C480" s="20">
        <f>(($B$2+$C$2*LN(A480)+$D$2*(LN(A480))^3)^-1)-273.15</f>
        <v>-0.2734063555017201</v>
      </c>
      <c r="D480" s="20">
        <f>(($B$3+$C$3*LN(A480)+$D$3*(LN(A480))^3)^-1)-273.15</f>
        <v>-0.32658922484472441</v>
      </c>
      <c r="E480" s="20">
        <f t="shared" si="30"/>
        <v>-5.0161230717662875E-2</v>
      </c>
      <c r="F480" s="20">
        <f t="shared" si="31"/>
        <v>-5.0160840808189278E-2</v>
      </c>
      <c r="G480" s="20">
        <f t="shared" si="32"/>
        <v>-0.29521675825918692</v>
      </c>
    </row>
    <row r="481" spans="1:7" x14ac:dyDescent="0.25">
      <c r="A481" s="20">
        <v>33300</v>
      </c>
      <c r="B481" s="20">
        <f t="shared" si="29"/>
        <v>33.299999999999997</v>
      </c>
      <c r="C481" s="20">
        <f>(($B$2+$C$2*LN(A481)+$D$2*(LN(A481))^3)^-1)-273.15</f>
        <v>-0.30278491265858065</v>
      </c>
      <c r="D481" s="20">
        <f>(($B$3+$C$3*LN(A481)+$D$3*(LN(A481))^3)^-1)-273.15</f>
        <v>-0.35593757417547067</v>
      </c>
      <c r="E481" s="20">
        <f t="shared" si="30"/>
        <v>-7.9550214297569255E-2</v>
      </c>
      <c r="F481" s="20">
        <f t="shared" si="31"/>
        <v>-7.9549864045645791E-2</v>
      </c>
      <c r="G481" s="20">
        <f t="shared" si="32"/>
        <v>-0.32454968770070991</v>
      </c>
    </row>
    <row r="482" spans="1:7" x14ac:dyDescent="0.25">
      <c r="A482" s="20">
        <v>33350</v>
      </c>
      <c r="B482" s="20">
        <f t="shared" si="29"/>
        <v>33.35</v>
      </c>
      <c r="C482" s="20">
        <f>(($B$2+$C$2*LN(A482)+$D$2*(LN(A482))^3)^-1)-273.15</f>
        <v>-0.33211401099759996</v>
      </c>
      <c r="D482" s="20">
        <f>(($B$3+$C$3*LN(A482)+$D$3*(LN(A482))^3)^-1)-273.15</f>
        <v>-0.38523651519375335</v>
      </c>
      <c r="E482" s="20">
        <f t="shared" si="30"/>
        <v>-0.108889680703669</v>
      </c>
      <c r="F482" s="20">
        <f t="shared" si="31"/>
        <v>-0.10888937034064838</v>
      </c>
      <c r="G482" s="20">
        <f t="shared" si="32"/>
        <v>-0.35383320031979792</v>
      </c>
    </row>
    <row r="483" spans="1:7" x14ac:dyDescent="0.25">
      <c r="A483" s="20">
        <v>33400</v>
      </c>
      <c r="B483" s="20">
        <f t="shared" si="29"/>
        <v>33.4</v>
      </c>
      <c r="C483" s="20">
        <f>(($B$2+$C$2*LN(A483)+$D$2*(LN(A483))^3)^-1)-273.15</f>
        <v>-0.36139380832781853</v>
      </c>
      <c r="D483" s="20">
        <f>(($B$3+$C$3*LN(A483)+$D$3*(LN(A483))^3)^-1)-273.15</f>
        <v>-0.41448620554785975</v>
      </c>
      <c r="E483" s="20">
        <f t="shared" si="30"/>
        <v>-0.13817978800449282</v>
      </c>
      <c r="F483" s="20">
        <f t="shared" si="31"/>
        <v>-0.13817951776047721</v>
      </c>
      <c r="G483" s="20">
        <f t="shared" si="32"/>
        <v>-0.38306745385381191</v>
      </c>
    </row>
    <row r="484" spans="1:7" x14ac:dyDescent="0.25">
      <c r="A484" s="20">
        <v>33450</v>
      </c>
      <c r="B484" s="20">
        <f t="shared" si="29"/>
        <v>33.450000000000003</v>
      </c>
      <c r="C484" s="20">
        <f>(($B$2+$C$2*LN(A484)+$D$2*(LN(A484))^3)^-1)-273.15</f>
        <v>-0.39062446171834608</v>
      </c>
      <c r="D484" s="20">
        <f>(($B$3+$C$3*LN(A484)+$D$3*(LN(A484))^3)^-1)-273.15</f>
        <v>-0.4436868021467717</v>
      </c>
      <c r="E484" s="20">
        <f t="shared" si="30"/>
        <v>-0.1674206935272764</v>
      </c>
      <c r="F484" s="20">
        <f t="shared" si="31"/>
        <v>-0.16742046363128793</v>
      </c>
      <c r="G484" s="20">
        <f t="shared" si="32"/>
        <v>-0.41225260530023888</v>
      </c>
    </row>
    <row r="485" spans="1:7" x14ac:dyDescent="0.25">
      <c r="A485" s="20">
        <v>33500</v>
      </c>
      <c r="B485" s="20">
        <f t="shared" si="29"/>
        <v>33.5</v>
      </c>
      <c r="C485" s="20">
        <f>(($B$2+$C$2*LN(A485)+$D$2*(LN(A485))^3)^-1)-273.15</f>
        <v>-0.41980612750296586</v>
      </c>
      <c r="D485" s="20">
        <f>(($B$3+$C$3*LN(A485)+$D$3*(LN(A485))^3)^-1)-273.15</f>
        <v>-0.4728384611651677</v>
      </c>
      <c r="E485" s="20">
        <f t="shared" si="30"/>
        <v>-0.19661255386245102</v>
      </c>
      <c r="F485" s="20">
        <f t="shared" si="31"/>
        <v>-0.19661236454197706</v>
      </c>
      <c r="G485" s="20">
        <f t="shared" si="32"/>
        <v>-0.44138881092129623</v>
      </c>
    </row>
    <row r="486" spans="1:7" x14ac:dyDescent="0.25">
      <c r="A486" s="20">
        <v>33550</v>
      </c>
      <c r="B486" s="20">
        <f t="shared" si="29"/>
        <v>33.549999999999997</v>
      </c>
      <c r="C486" s="20">
        <f>(($B$2+$C$2*LN(A486)+$D$2*(LN(A486))^3)^-1)-273.15</f>
        <v>-0.44893896128473898</v>
      </c>
      <c r="D486" s="20">
        <f>(($B$3+$C$3*LN(A486)+$D$3*(LN(A486))^3)^-1)-273.15</f>
        <v>-0.5019413380473452</v>
      </c>
      <c r="E486" s="20">
        <f t="shared" si="30"/>
        <v>-0.22575552486819106</v>
      </c>
      <c r="F486" s="20">
        <f t="shared" si="31"/>
        <v>-0.22575537634963894</v>
      </c>
      <c r="G486" s="20">
        <f t="shared" si="32"/>
        <v>-0.47047622624870655</v>
      </c>
    </row>
    <row r="487" spans="1:7" x14ac:dyDescent="0.25">
      <c r="A487" s="20">
        <v>33600</v>
      </c>
      <c r="B487" s="20">
        <f t="shared" si="29"/>
        <v>33.6</v>
      </c>
      <c r="C487" s="20">
        <f>(($B$2+$C$2*LN(A487)+$D$2*(LN(A487))^3)^-1)-273.15</f>
        <v>-0.4780231179402108</v>
      </c>
      <c r="D487" s="20">
        <f>(($B$3+$C$3*LN(A487)+$D$3*(LN(A487))^3)^-1)-273.15</f>
        <v>-0.53099558751233644</v>
      </c>
      <c r="E487" s="20">
        <f t="shared" si="30"/>
        <v>-0.25484976167507511</v>
      </c>
      <c r="F487" s="20">
        <f t="shared" si="31"/>
        <v>-0.25484965418360161</v>
      </c>
      <c r="G487" s="20">
        <f t="shared" si="32"/>
        <v>-0.49951500608790411</v>
      </c>
    </row>
    <row r="488" spans="1:7" x14ac:dyDescent="0.25">
      <c r="A488" s="20">
        <v>33650</v>
      </c>
      <c r="B488" s="20">
        <f t="shared" si="29"/>
        <v>33.65</v>
      </c>
      <c r="C488" s="20">
        <f>(($B$2+$C$2*LN(A488)+$D$2*(LN(A488))^3)^-1)-273.15</f>
        <v>-0.50705875162447001</v>
      </c>
      <c r="D488" s="20">
        <f>(($B$3+$C$3*LN(A488)+$D$3*(LN(A488))^3)^-1)-273.15</f>
        <v>-0.56000136355794439</v>
      </c>
      <c r="E488" s="20">
        <f t="shared" si="30"/>
        <v>-0.28389541869029244</v>
      </c>
      <c r="F488" s="20">
        <f t="shared" si="31"/>
        <v>-0.28389535244974695</v>
      </c>
      <c r="G488" s="20">
        <f t="shared" si="32"/>
        <v>-0.52850530452280964</v>
      </c>
    </row>
    <row r="489" spans="1:7" x14ac:dyDescent="0.25">
      <c r="A489" s="20">
        <v>33700</v>
      </c>
      <c r="B489" s="20">
        <f t="shared" si="29"/>
        <v>33.700000000000003</v>
      </c>
      <c r="C489" s="20">
        <f>(($B$2+$C$2*LN(A489)+$D$2*(LN(A489))^3)^-1)-273.15</f>
        <v>-0.53604601577495714</v>
      </c>
      <c r="D489" s="20">
        <f>(($B$3+$C$3*LN(A489)+$D$3*(LN(A489))^3)^-1)-273.15</f>
        <v>-0.58895881946546069</v>
      </c>
      <c r="E489" s="20">
        <f t="shared" si="30"/>
        <v>-0.31289264960236096</v>
      </c>
      <c r="F489" s="20">
        <f t="shared" si="31"/>
        <v>-0.31289262483545599</v>
      </c>
      <c r="G489" s="20">
        <f t="shared" si="32"/>
        <v>-0.55744727491980939</v>
      </c>
    </row>
    <row r="490" spans="1:7" x14ac:dyDescent="0.25">
      <c r="A490" s="20">
        <v>33750</v>
      </c>
      <c r="B490" s="20">
        <f t="shared" si="29"/>
        <v>33.75</v>
      </c>
      <c r="C490" s="20">
        <f>(($B$2+$C$2*LN(A490)+$D$2*(LN(A490))^3)^-1)-273.15</f>
        <v>-0.56498506311612573</v>
      </c>
      <c r="D490" s="20">
        <f>(($B$3+$C$3*LN(A490)+$D$3*(LN(A490))^3)^-1)-273.15</f>
        <v>-0.61786810780364476</v>
      </c>
      <c r="E490" s="20">
        <f t="shared" si="30"/>
        <v>-0.34184160738533365</v>
      </c>
      <c r="F490" s="20">
        <f t="shared" si="31"/>
        <v>-0.34184162431353116</v>
      </c>
      <c r="G490" s="20">
        <f t="shared" si="32"/>
        <v>-0.58634106993275736</v>
      </c>
    </row>
    <row r="491" spans="1:7" x14ac:dyDescent="0.25">
      <c r="A491" s="20">
        <v>33800</v>
      </c>
      <c r="B491" s="20">
        <f t="shared" si="29"/>
        <v>33.799999999999997</v>
      </c>
      <c r="C491" s="20">
        <f>(($B$2+$C$2*LN(A491)+$D$2*(LN(A491))^3)^-1)-273.15</f>
        <v>-0.59387604566398977</v>
      </c>
      <c r="D491" s="20">
        <f>(($B$3+$C$3*LN(A491)+$D$3*(LN(A491))^3)^-1)-273.15</f>
        <v>-0.64672938043361228</v>
      </c>
      <c r="E491" s="20">
        <f t="shared" si="30"/>
        <v>-0.37074244430334602</v>
      </c>
      <c r="F491" s="20">
        <f t="shared" si="31"/>
        <v>-0.37074250314680057</v>
      </c>
      <c r="G491" s="20">
        <f t="shared" si="32"/>
        <v>-0.61518684150678382</v>
      </c>
    </row>
    <row r="492" spans="1:7" x14ac:dyDescent="0.25">
      <c r="A492" s="20">
        <v>33850</v>
      </c>
      <c r="B492" s="20">
        <f t="shared" si="29"/>
        <v>33.85</v>
      </c>
      <c r="C492" s="20">
        <f>(($B$2+$C$2*LN(A492)+$D$2*(LN(A492))^3)^-1)-273.15</f>
        <v>-0.62271911473010277</v>
      </c>
      <c r="D492" s="20">
        <f>(($B$3+$C$3*LN(A492)+$D$3*(LN(A492))^3)^-1)-273.15</f>
        <v>-0.67554278851281424</v>
      </c>
      <c r="E492" s="20">
        <f t="shared" si="30"/>
        <v>-0.39959531191476572</v>
      </c>
      <c r="F492" s="20">
        <f t="shared" si="31"/>
        <v>-0.39959541289255185</v>
      </c>
      <c r="G492" s="20">
        <f t="shared" si="32"/>
        <v>-0.64398474088307012</v>
      </c>
    </row>
    <row r="493" spans="1:7" x14ac:dyDescent="0.25">
      <c r="A493" s="20">
        <v>33900</v>
      </c>
      <c r="B493" s="20">
        <f t="shared" si="29"/>
        <v>33.9</v>
      </c>
      <c r="C493" s="20">
        <f>(($B$2+$C$2*LN(A493)+$D$2*(LN(A493))^3)^-1)-273.15</f>
        <v>-0.65151442092621892</v>
      </c>
      <c r="D493" s="20">
        <f>(($B$3+$C$3*LN(A493)+$D$3*(LN(A493))^3)^-1)-273.15</f>
        <v>-0.7043084824995276</v>
      </c>
      <c r="E493" s="20">
        <f t="shared" si="30"/>
        <v>-0.42840036107673996</v>
      </c>
      <c r="F493" s="20">
        <f t="shared" si="31"/>
        <v>-0.4284005044066248</v>
      </c>
      <c r="G493" s="20">
        <f t="shared" si="32"/>
        <v>-0.6727349186027709</v>
      </c>
    </row>
    <row r="494" spans="1:7" x14ac:dyDescent="0.25">
      <c r="A494" s="20">
        <v>33950</v>
      </c>
      <c r="B494" s="20">
        <f t="shared" si="29"/>
        <v>33.950000000000003</v>
      </c>
      <c r="C494" s="20">
        <f>(($B$2+$C$2*LN(A494)+$D$2*(LN(A494))^3)^-1)-273.15</f>
        <v>-0.68026211416821525</v>
      </c>
      <c r="D494" s="20">
        <f>(($B$3+$C$3*LN(A494)+$D$3*(LN(A494))^3)^-1)-273.15</f>
        <v>-0.73302661215677745</v>
      </c>
      <c r="E494" s="20">
        <f t="shared" si="30"/>
        <v>-0.45715774194917458</v>
      </c>
      <c r="F494" s="20">
        <f t="shared" si="31"/>
        <v>-0.45715792784784526</v>
      </c>
      <c r="G494" s="20">
        <f t="shared" si="32"/>
        <v>-0.70143752451156161</v>
      </c>
    </row>
    <row r="495" spans="1:7" x14ac:dyDescent="0.25">
      <c r="A495" s="20">
        <v>34000</v>
      </c>
      <c r="B495" s="20">
        <f t="shared" si="29"/>
        <v>34</v>
      </c>
      <c r="C495" s="20">
        <f>(($B$2+$C$2*LN(A495)+$D$2*(LN(A495))^3)^-1)-273.15</f>
        <v>-0.70896234368052546</v>
      </c>
      <c r="D495" s="20">
        <f>(($B$3+$C$3*LN(A495)+$D$3*(LN(A495))^3)^-1)-273.15</f>
        <v>-0.76169732655716871</v>
      </c>
      <c r="E495" s="20">
        <f t="shared" si="30"/>
        <v>-0.48586760399928153</v>
      </c>
      <c r="F495" s="20">
        <f t="shared" si="31"/>
        <v>-0.48586783268217459</v>
      </c>
      <c r="G495" s="20">
        <f t="shared" si="32"/>
        <v>-0.73009270776361745</v>
      </c>
    </row>
    <row r="496" spans="1:7" x14ac:dyDescent="0.25">
      <c r="A496" s="20">
        <v>34050</v>
      </c>
      <c r="B496" s="20">
        <f t="shared" si="29"/>
        <v>34.049999999999997</v>
      </c>
      <c r="C496" s="20">
        <f>(($B$2+$C$2*LN(A496)+$D$2*(LN(A496))^3)^-1)-273.15</f>
        <v>-0.73761525800034633</v>
      </c>
      <c r="D496" s="20">
        <f>(($B$3+$C$3*LN(A496)+$D$3*(LN(A496))^3)^-1)-273.15</f>
        <v>-0.79032077408646728</v>
      </c>
      <c r="E496" s="20">
        <f t="shared" si="30"/>
        <v>-0.51453009600555788</v>
      </c>
      <c r="F496" s="20">
        <f t="shared" si="31"/>
        <v>-0.51453036768691618</v>
      </c>
      <c r="G496" s="20">
        <f t="shared" si="32"/>
        <v>-0.75870061682627465</v>
      </c>
    </row>
    <row r="497" spans="1:7" x14ac:dyDescent="0.25">
      <c r="A497" s="20">
        <v>34100</v>
      </c>
      <c r="B497" s="20">
        <f t="shared" si="29"/>
        <v>34.1</v>
      </c>
      <c r="C497" s="20">
        <f>(($B$2+$C$2*LN(A497)+$D$2*(LN(A497))^3)^-1)-273.15</f>
        <v>-0.76622100498184409</v>
      </c>
      <c r="D497" s="20">
        <f>(($B$3+$C$3*LN(A497)+$D$3*(LN(A497))^3)^-1)-273.15</f>
        <v>-0.81889710244809066</v>
      </c>
      <c r="E497" s="20">
        <f t="shared" si="30"/>
        <v>-0.54314536606227648</v>
      </c>
      <c r="F497" s="20">
        <f t="shared" si="31"/>
        <v>-0.54314568095514915</v>
      </c>
      <c r="G497" s="20">
        <f t="shared" si="32"/>
        <v>-0.7872613994837252</v>
      </c>
    </row>
    <row r="498" spans="1:7" x14ac:dyDescent="0.25">
      <c r="A498" s="20">
        <v>34150</v>
      </c>
      <c r="B498" s="20">
        <f t="shared" si="29"/>
        <v>34.15</v>
      </c>
      <c r="C498" s="20">
        <f>(($B$2+$C$2*LN(A498)+$D$2*(LN(A498))^3)^-1)-273.15</f>
        <v>-0.79477973180007666</v>
      </c>
      <c r="D498" s="20">
        <f>(($B$3+$C$3*LN(A498)+$D$3*(LN(A498))^3)^-1)-273.15</f>
        <v>-0.84742645866731436</v>
      </c>
      <c r="E498" s="20">
        <f t="shared" si="30"/>
        <v>-0.57171356158306708</v>
      </c>
      <c r="F498" s="20">
        <f t="shared" si="31"/>
        <v>-0.57171391989948006</v>
      </c>
      <c r="G498" s="20">
        <f t="shared" si="32"/>
        <v>-0.81577520284122329</v>
      </c>
    </row>
    <row r="499" spans="1:7" x14ac:dyDescent="0.25">
      <c r="A499" s="20">
        <v>34200</v>
      </c>
      <c r="B499" s="20">
        <f t="shared" si="29"/>
        <v>34.200000000000003</v>
      </c>
      <c r="C499" s="20">
        <f>(($B$2+$C$2*LN(A499)+$D$2*(LN(A499))^3)^-1)-273.15</f>
        <v>-0.82329158495531374</v>
      </c>
      <c r="D499" s="20">
        <f>(($B$3+$C$3*LN(A499)+$D$3*(LN(A499))^3)^-1)-273.15</f>
        <v>-0.87590898909508041</v>
      </c>
      <c r="E499" s="20">
        <f t="shared" si="30"/>
        <v>-0.60023482930580485</v>
      </c>
      <c r="F499" s="20">
        <f t="shared" si="31"/>
        <v>-0.60023523125636302</v>
      </c>
      <c r="G499" s="20">
        <f t="shared" si="32"/>
        <v>-0.84424217332951912</v>
      </c>
    </row>
    <row r="500" spans="1:7" x14ac:dyDescent="0.25">
      <c r="A500" s="20">
        <v>34250</v>
      </c>
      <c r="B500" s="20">
        <f t="shared" si="29"/>
        <v>34.25</v>
      </c>
      <c r="C500" s="20">
        <f>(($B$2+$C$2*LN(A500)+$D$2*(LN(A500))^3)^-1)-273.15</f>
        <v>-0.8517567102772432</v>
      </c>
      <c r="D500" s="20">
        <f>(($B$3+$C$3*LN(A500)+$D$3*(LN(A500))^3)^-1)-273.15</f>
        <v>-0.90434483941237431</v>
      </c>
      <c r="E500" s="20">
        <f t="shared" si="30"/>
        <v>-0.62870931529602103</v>
      </c>
      <c r="F500" s="20">
        <f t="shared" si="31"/>
        <v>-0.6287097610904766</v>
      </c>
      <c r="G500" s="20">
        <f t="shared" si="32"/>
        <v>-0.87266245670866738</v>
      </c>
    </row>
    <row r="501" spans="1:7" x14ac:dyDescent="0.25">
      <c r="A501" s="20">
        <v>34300</v>
      </c>
      <c r="B501" s="20">
        <f t="shared" si="29"/>
        <v>34.299999999999997</v>
      </c>
      <c r="C501" s="20">
        <f>(($B$2+$C$2*LN(A501)+$D$2*(LN(A501))^3)^-1)-273.15</f>
        <v>-0.88017525292843857</v>
      </c>
      <c r="D501" s="20">
        <f>(($B$3+$C$3*LN(A501)+$D$3*(LN(A501))^3)^-1)-273.15</f>
        <v>-0.93273415463403353</v>
      </c>
      <c r="E501" s="20">
        <f t="shared" si="30"/>
        <v>-0.65713716495122299</v>
      </c>
      <c r="F501" s="20">
        <f t="shared" si="31"/>
        <v>-0.65713765479796393</v>
      </c>
      <c r="G501" s="20">
        <f t="shared" si="32"/>
        <v>-0.90103619807194946</v>
      </c>
    </row>
    <row r="502" spans="1:7" x14ac:dyDescent="0.25">
      <c r="A502" s="20">
        <v>34350</v>
      </c>
      <c r="B502" s="20">
        <f t="shared" si="29"/>
        <v>34.35</v>
      </c>
      <c r="C502" s="20">
        <f>(($B$2+$C$2*LN(A502)+$D$2*(LN(A502))^3)^-1)-273.15</f>
        <v>-0.90854735740896331</v>
      </c>
      <c r="D502" s="20">
        <f>(($B$3+$C$3*LN(A502)+$D$3*(LN(A502))^3)^-1)-273.15</f>
        <v>-0.96107707911295392</v>
      </c>
      <c r="E502" s="20">
        <f t="shared" si="30"/>
        <v>-0.6855185230049301</v>
      </c>
      <c r="F502" s="20">
        <f t="shared" si="31"/>
        <v>-0.6855190571114349</v>
      </c>
      <c r="G502" s="20">
        <f t="shared" si="32"/>
        <v>-0.92936354185030723</v>
      </c>
    </row>
    <row r="503" spans="1:7" x14ac:dyDescent="0.25">
      <c r="A503" s="20">
        <v>34400</v>
      </c>
      <c r="B503" s="20">
        <f t="shared" si="29"/>
        <v>34.4</v>
      </c>
      <c r="C503" s="20">
        <f>(($B$2+$C$2*LN(A503)+$D$2*(LN(A503))^3)^-1)-273.15</f>
        <v>-0.93687316756040673</v>
      </c>
      <c r="D503" s="20">
        <f>(($B$3+$C$3*LN(A503)+$D$3*(LN(A503))^3)^-1)-273.15</f>
        <v>-0.9893737565439551</v>
      </c>
      <c r="E503" s="20">
        <f t="shared" si="30"/>
        <v>-0.71385353353105074</v>
      </c>
      <c r="F503" s="20">
        <f t="shared" si="31"/>
        <v>-0.71385411210331995</v>
      </c>
      <c r="G503" s="20">
        <f t="shared" si="32"/>
        <v>-0.95764463181609472</v>
      </c>
    </row>
    <row r="504" spans="1:7" x14ac:dyDescent="0.25">
      <c r="A504" s="20">
        <v>34450</v>
      </c>
      <c r="B504" s="20">
        <f t="shared" si="29"/>
        <v>34.450000000000003</v>
      </c>
      <c r="C504" s="20">
        <f>(($B$2+$C$2*LN(A504)+$D$2*(LN(A504))^3)^-1)-273.15</f>
        <v>-0.96515282656923773</v>
      </c>
      <c r="D504" s="20">
        <f>(($B$3+$C$3*LN(A504)+$D$3*(LN(A504))^3)^-1)-273.15</f>
        <v>-1.0176243299677026</v>
      </c>
      <c r="E504" s="20">
        <f t="shared" si="30"/>
        <v>-0.74214233994678125</v>
      </c>
      <c r="F504" s="20">
        <f t="shared" si="31"/>
        <v>-0.74214296319007644</v>
      </c>
      <c r="G504" s="20">
        <f t="shared" si="32"/>
        <v>-0.9858796110868866</v>
      </c>
    </row>
    <row r="505" spans="1:7" x14ac:dyDescent="0.25">
      <c r="A505" s="20">
        <v>34500</v>
      </c>
      <c r="B505" s="20">
        <f t="shared" si="29"/>
        <v>34.5</v>
      </c>
      <c r="C505" s="20">
        <f>(($B$2+$C$2*LN(A505)+$D$2*(LN(A505))^3)^-1)-273.15</f>
        <v>-0.99338647697129545</v>
      </c>
      <c r="D505" s="20">
        <f>(($B$3+$C$3*LN(A505)+$D$3*(LN(A505))^3)^-1)-273.15</f>
        <v>-1.0458289417748006</v>
      </c>
      <c r="E505" s="20">
        <f t="shared" si="30"/>
        <v>-0.77038508501777869</v>
      </c>
      <c r="F505" s="20">
        <f t="shared" si="31"/>
        <v>-0.77038575313599722</v>
      </c>
      <c r="G505" s="20">
        <f t="shared" si="32"/>
        <v>-1.0140686221296278</v>
      </c>
    </row>
    <row r="506" spans="1:7" x14ac:dyDescent="0.25">
      <c r="A506" s="20">
        <v>34550</v>
      </c>
      <c r="B506" s="20">
        <f t="shared" si="29"/>
        <v>34.549999999999997</v>
      </c>
      <c r="C506" s="20">
        <f>(($B$2+$C$2*LN(A506)+$D$2*(LN(A506))^3)^-1)-273.15</f>
        <v>-1.0215742606553135</v>
      </c>
      <c r="D506" s="20">
        <f>(($B$3+$C$3*LN(A506)+$D$3*(LN(A506))^3)^-1)-273.15</f>
        <v>-1.0739877337094867</v>
      </c>
      <c r="E506" s="20">
        <f t="shared" si="30"/>
        <v>-0.79858191086134411</v>
      </c>
      <c r="F506" s="20">
        <f t="shared" si="31"/>
        <v>-0.79858262405730329</v>
      </c>
      <c r="G506" s="20">
        <f t="shared" si="32"/>
        <v>-1.0422118067644988</v>
      </c>
    </row>
    <row r="507" spans="1:7" x14ac:dyDescent="0.25">
      <c r="A507" s="20">
        <v>34600</v>
      </c>
      <c r="B507" s="20">
        <f t="shared" si="29"/>
        <v>34.6</v>
      </c>
      <c r="C507" s="20">
        <f>(($B$2+$C$2*LN(A507)+$D$2*(LN(A507))^3)^-1)-273.15</f>
        <v>-1.0497163188672403</v>
      </c>
      <c r="D507" s="20">
        <f>(($B$3+$C$3*LN(A507)+$D$3*(LN(A507))^3)^-1)-273.15</f>
        <v>-1.1021008468736682</v>
      </c>
      <c r="E507" s="20">
        <f t="shared" si="30"/>
        <v>-0.82673295895040155</v>
      </c>
      <c r="F507" s="20">
        <f t="shared" si="31"/>
        <v>-0.82673371742589552</v>
      </c>
      <c r="G507" s="20">
        <f t="shared" si="32"/>
        <v>-1.0703093061688378</v>
      </c>
    </row>
    <row r="508" spans="1:7" x14ac:dyDescent="0.25">
      <c r="A508" s="20">
        <v>34650</v>
      </c>
      <c r="B508" s="20">
        <f t="shared" si="29"/>
        <v>34.65</v>
      </c>
      <c r="C508" s="20">
        <f>(($B$2+$C$2*LN(A508)+$D$2*(LN(A508))^3)^-1)-273.15</f>
        <v>-1.0778127922136491</v>
      </c>
      <c r="D508" s="20">
        <f>(($B$3+$C$3*LN(A508)+$D$3*(LN(A508))^3)^-1)-273.15</f>
        <v>-1.1301684217307297</v>
      </c>
      <c r="E508" s="20">
        <f t="shared" si="30"/>
        <v>-0.85483837011742025</v>
      </c>
      <c r="F508" s="20">
        <f t="shared" si="31"/>
        <v>-0.85483917407316312</v>
      </c>
      <c r="G508" s="20">
        <f t="shared" si="32"/>
        <v>-1.0983612608806652</v>
      </c>
    </row>
    <row r="509" spans="1:7" x14ac:dyDescent="0.25">
      <c r="A509" s="20">
        <v>34700</v>
      </c>
      <c r="B509" s="20">
        <f t="shared" si="29"/>
        <v>34.700000000000003</v>
      </c>
      <c r="C509" s="20">
        <f>(($B$2+$C$2*LN(A509)+$D$2*(LN(A509))^3)^-1)-273.15</f>
        <v>-1.105863820665661</v>
      </c>
      <c r="D509" s="20">
        <f>(($B$3+$C$3*LN(A509)+$D$3*(LN(A509))^3)^-1)-273.15</f>
        <v>-1.1581905981091722</v>
      </c>
      <c r="E509" s="20">
        <f t="shared" si="30"/>
        <v>-0.88289828455845054</v>
      </c>
      <c r="F509" s="20">
        <f t="shared" si="31"/>
        <v>-0.88289913419390587</v>
      </c>
      <c r="G509" s="20">
        <f t="shared" si="32"/>
        <v>-1.1263678108029467</v>
      </c>
    </row>
    <row r="510" spans="1:7" x14ac:dyDescent="0.25">
      <c r="A510" s="20">
        <v>34750</v>
      </c>
      <c r="B510" s="20">
        <f t="shared" si="29"/>
        <v>34.75</v>
      </c>
      <c r="C510" s="20">
        <f>(($B$2+$C$2*LN(A510)+$D$2*(LN(A510))^3)^-1)-273.15</f>
        <v>-1.1338695435628097</v>
      </c>
      <c r="D510" s="20">
        <f>(($B$3+$C$3*LN(A510)+$D$3*(LN(A510))^3)^-1)-273.15</f>
        <v>-1.1861675152065345</v>
      </c>
      <c r="E510" s="20">
        <f t="shared" si="30"/>
        <v>-0.91091284183647758</v>
      </c>
      <c r="F510" s="20">
        <f t="shared" si="31"/>
        <v>-0.91091373735014258</v>
      </c>
      <c r="G510" s="20">
        <f t="shared" si="32"/>
        <v>-1.1543290952070606</v>
      </c>
    </row>
    <row r="511" spans="1:7" x14ac:dyDescent="0.25">
      <c r="A511" s="20">
        <v>34800</v>
      </c>
      <c r="B511" s="20">
        <f t="shared" si="29"/>
        <v>34.799999999999997</v>
      </c>
      <c r="C511" s="20">
        <f>(($B$2+$C$2*LN(A511)+$D$2*(LN(A511))^3)^-1)-273.15</f>
        <v>-1.16183009961685</v>
      </c>
      <c r="D511" s="20">
        <f>(($B$3+$C$3*LN(A511)+$D$3*(LN(A511))^3)^-1)-273.15</f>
        <v>-1.2140993115932588</v>
      </c>
      <c r="E511" s="20">
        <f t="shared" si="30"/>
        <v>-0.93888218088545727</v>
      </c>
      <c r="F511" s="20">
        <f t="shared" si="31"/>
        <v>-0.93888312247474914</v>
      </c>
      <c r="G511" s="20">
        <f t="shared" si="32"/>
        <v>-1.1822452527367204</v>
      </c>
    </row>
    <row r="512" spans="1:7" x14ac:dyDescent="0.25">
      <c r="A512" s="20">
        <v>34850</v>
      </c>
      <c r="B512" s="20">
        <f t="shared" si="29"/>
        <v>34.85</v>
      </c>
      <c r="C512" s="20">
        <f>(($B$2+$C$2*LN(A512)+$D$2*(LN(A512))^3)^-1)-273.15</f>
        <v>-1.1897456269153395</v>
      </c>
      <c r="D512" s="20">
        <f>(($B$3+$C$3*LN(A512)+$D$3*(LN(A512))^3)^-1)-273.15</f>
        <v>-1.2419861252161581</v>
      </c>
      <c r="E512" s="20">
        <f t="shared" si="30"/>
        <v>-0.9668064400140679</v>
      </c>
      <c r="F512" s="20">
        <f t="shared" si="31"/>
        <v>-0.96680742787538065</v>
      </c>
      <c r="G512" s="20">
        <f t="shared" si="32"/>
        <v>-1.2101164214115556</v>
      </c>
    </row>
    <row r="513" spans="1:7" x14ac:dyDescent="0.25">
      <c r="A513" s="20">
        <v>34900</v>
      </c>
      <c r="B513" s="20">
        <f t="shared" si="29"/>
        <v>34.9</v>
      </c>
      <c r="C513" s="20">
        <f>(($B$2+$C$2*LN(A513)+$D$2*(LN(A513))^3)^-1)-273.15</f>
        <v>-1.2176162629253895</v>
      </c>
      <c r="D513" s="20">
        <f>(($B$3+$C$3*LN(A513)+$D$3*(LN(A513))^3)^-1)-273.15</f>
        <v>-1.2698280934022819</v>
      </c>
      <c r="E513" s="20">
        <f t="shared" si="30"/>
        <v>-0.99468575690940497</v>
      </c>
      <c r="F513" s="20">
        <f t="shared" si="31"/>
        <v>-0.99468679123782522</v>
      </c>
      <c r="G513" s="20">
        <f t="shared" si="32"/>
        <v>-1.2379427386309771</v>
      </c>
    </row>
    <row r="514" spans="1:7" x14ac:dyDescent="0.25">
      <c r="A514" s="20">
        <v>34950</v>
      </c>
      <c r="B514" s="20">
        <f t="shared" si="29"/>
        <v>34.950000000000003</v>
      </c>
      <c r="C514" s="20">
        <f>(($B$2+$C$2*LN(A514)+$D$2*(LN(A514))^3)^-1)-273.15</f>
        <v>-1.2454421444973605</v>
      </c>
      <c r="D514" s="20">
        <f>(($B$3+$C$3*LN(A514)+$D$3*(LN(A514))^3)^-1)-273.15</f>
        <v>-1.297625352862724</v>
      </c>
      <c r="E514" s="20">
        <f t="shared" si="30"/>
        <v>-1.0225202686403918</v>
      </c>
      <c r="F514" s="20">
        <f t="shared" si="31"/>
        <v>-1.0225213496302672</v>
      </c>
      <c r="G514" s="20">
        <f t="shared" si="32"/>
        <v>-1.2657243411777017</v>
      </c>
    </row>
    <row r="515" spans="1:7" x14ac:dyDescent="0.25">
      <c r="A515" s="20">
        <v>35000</v>
      </c>
      <c r="B515" s="20">
        <f t="shared" si="29"/>
        <v>35</v>
      </c>
      <c r="C515" s="20">
        <f>(($B$2+$C$2*LN(A515)+$D$2*(LN(A515))^3)^-1)-273.15</f>
        <v>-1.2732234078686133</v>
      </c>
      <c r="D515" s="20">
        <f>(($B$3+$C$3*LN(A515)+$D$3*(LN(A515))^3)^-1)-273.15</f>
        <v>-1.3253780396956927</v>
      </c>
      <c r="E515" s="20">
        <f t="shared" si="30"/>
        <v>-1.0503101116619291</v>
      </c>
      <c r="F515" s="20">
        <f t="shared" si="31"/>
        <v>-1.0503112395064136</v>
      </c>
      <c r="G515" s="20">
        <f t="shared" si="32"/>
        <v>-1.2934613652215603</v>
      </c>
    </row>
    <row r="516" spans="1:7" x14ac:dyDescent="0.25">
      <c r="A516" s="20">
        <v>35050</v>
      </c>
      <c r="B516" s="20">
        <f t="shared" si="29"/>
        <v>35.049999999999997</v>
      </c>
      <c r="C516" s="20">
        <f>(($B$2+$C$2*LN(A516)+$D$2*(LN(A516))^3)^-1)-273.15</f>
        <v>-1.3009601886669202</v>
      </c>
      <c r="D516" s="20">
        <f>(($B$3+$C$3*LN(A516)+$D$3*(LN(A516))^3)^-1)-273.15</f>
        <v>-1.3530862893910012</v>
      </c>
      <c r="E516" s="20">
        <f t="shared" si="30"/>
        <v>-1.0780554218181351</v>
      </c>
      <c r="F516" s="20">
        <f t="shared" si="31"/>
        <v>-1.0780565967093594</v>
      </c>
      <c r="G516" s="20">
        <f t="shared" si="32"/>
        <v>-1.3211539463230224</v>
      </c>
    </row>
    <row r="517" spans="1:7" x14ac:dyDescent="0.25">
      <c r="A517" s="20">
        <v>35100</v>
      </c>
      <c r="B517" s="20">
        <f t="shared" si="29"/>
        <v>35.1</v>
      </c>
      <c r="C517" s="20">
        <f>(($B$2+$C$2*LN(A517)+$D$2*(LN(A517))^3)^-1)-273.15</f>
        <v>-1.3286526219141024</v>
      </c>
      <c r="D517" s="20">
        <f>(($B$3+$C$3*LN(A517)+$D$3*(LN(A517))^3)^-1)-273.15</f>
        <v>-1.380750236832796</v>
      </c>
      <c r="E517" s="20">
        <f t="shared" si="30"/>
        <v>-1.1057563343461538</v>
      </c>
      <c r="F517" s="20">
        <f t="shared" si="31"/>
        <v>-1.1057575564751119</v>
      </c>
      <c r="G517" s="20">
        <f t="shared" si="32"/>
        <v>-1.3488022194366636</v>
      </c>
    </row>
    <row r="518" spans="1:7" x14ac:dyDescent="0.25">
      <c r="A518" s="20">
        <v>35150</v>
      </c>
      <c r="B518" s="20">
        <f t="shared" si="29"/>
        <v>35.15</v>
      </c>
      <c r="C518" s="20">
        <f>(($B$2+$C$2*LN(A518)+$D$2*(LN(A518))^3)^-1)-273.15</f>
        <v>-1.3563008420297251</v>
      </c>
      <c r="D518" s="20">
        <f>(($B$3+$C$3*LN(A518)+$D$3*(LN(A518))^3)^-1)-273.15</f>
        <v>-1.4083700163038202</v>
      </c>
      <c r="E518" s="20">
        <f t="shared" si="30"/>
        <v>-1.1334129838795093</v>
      </c>
      <c r="F518" s="20">
        <f t="shared" si="31"/>
        <v>-1.1334142534362286</v>
      </c>
      <c r="G518" s="20">
        <f t="shared" si="32"/>
        <v>-1.3764063189150875</v>
      </c>
    </row>
    <row r="519" spans="1:7" x14ac:dyDescent="0.25">
      <c r="A519" s="20">
        <v>35200</v>
      </c>
      <c r="B519" s="20">
        <f t="shared" si="29"/>
        <v>35.200000000000003</v>
      </c>
      <c r="C519" s="20">
        <f>(($B$2+$C$2*LN(A519)+$D$2*(LN(A519))^3)^-1)-273.15</f>
        <v>-1.3839049828346788</v>
      </c>
      <c r="D519" s="20">
        <f>(($B$3+$C$3*LN(A519)+$D$3*(LN(A519))^3)^-1)-273.15</f>
        <v>-1.4359457614884263</v>
      </c>
      <c r="E519" s="20">
        <f t="shared" si="30"/>
        <v>-1.1610255044517999</v>
      </c>
      <c r="F519" s="20">
        <f t="shared" si="31"/>
        <v>-1.1610268216253417</v>
      </c>
      <c r="G519" s="20">
        <f t="shared" si="32"/>
        <v>-1.4039663785120524</v>
      </c>
    </row>
    <row r="520" spans="1:7" x14ac:dyDescent="0.25">
      <c r="A520" s="20">
        <v>35250</v>
      </c>
      <c r="B520" s="20">
        <f t="shared" si="29"/>
        <v>35.25</v>
      </c>
      <c r="C520" s="20">
        <f>(($B$2+$C$2*LN(A520)+$D$2*(LN(A520))^3)^-1)-273.15</f>
        <v>-1.4114651775544189</v>
      </c>
      <c r="D520" s="20">
        <f>(($B$3+$C$3*LN(A520)+$D$3*(LN(A520))^3)^-1)-273.15</f>
        <v>-1.4634776054764416</v>
      </c>
      <c r="E520" s="20">
        <f t="shared" si="30"/>
        <v>-1.1885940295005071</v>
      </c>
      <c r="F520" s="20">
        <f t="shared" si="31"/>
        <v>-1.188595394478682</v>
      </c>
      <c r="G520" s="20">
        <f t="shared" si="32"/>
        <v>-1.4314825313862229</v>
      </c>
    </row>
    <row r="521" spans="1:7" x14ac:dyDescent="0.25">
      <c r="A521" s="20">
        <v>35300</v>
      </c>
      <c r="B521" s="20">
        <f t="shared" si="29"/>
        <v>35.299999999999997</v>
      </c>
      <c r="C521" s="20">
        <f>(($B$2+$C$2*LN(A521)+$D$2*(LN(A521))^3)^-1)-273.15</f>
        <v>-1.4389815588227179</v>
      </c>
      <c r="D521" s="20">
        <f>(($B$3+$C$3*LN(A521)+$D$3*(LN(A521))^3)^-1)-273.15</f>
        <v>-1.4909656807664078</v>
      </c>
      <c r="E521" s="20">
        <f t="shared" si="30"/>
        <v>-1.2161186918697808</v>
      </c>
      <c r="F521" s="20">
        <f t="shared" si="31"/>
        <v>-1.2161201048397174</v>
      </c>
      <c r="G521" s="20">
        <f t="shared" si="32"/>
        <v>-1.4589549101048078</v>
      </c>
    </row>
    <row r="522" spans="1:7" x14ac:dyDescent="0.25">
      <c r="A522" s="20">
        <v>35350</v>
      </c>
      <c r="B522" s="20">
        <f t="shared" si="29"/>
        <v>35.35</v>
      </c>
      <c r="C522" s="20">
        <f>(($B$2+$C$2*LN(A522)+$D$2*(LN(A522))^3)^-1)-273.15</f>
        <v>-1.4664542586850189</v>
      </c>
      <c r="D522" s="20">
        <f>(($B$3+$C$3*LN(A522)+$D$3*(LN(A522))^3)^-1)-273.15</f>
        <v>-1.5184101192692196</v>
      </c>
      <c r="E522" s="20">
        <f t="shared" si="30"/>
        <v>-1.243599623814589</v>
      </c>
      <c r="F522" s="20">
        <f t="shared" si="31"/>
        <v>-1.2436010849622221</v>
      </c>
      <c r="G522" s="20">
        <f t="shared" si="32"/>
        <v>-1.4863836466465727</v>
      </c>
    </row>
    <row r="523" spans="1:7" x14ac:dyDescent="0.25">
      <c r="A523" s="20">
        <v>35400</v>
      </c>
      <c r="B523" s="20">
        <f t="shared" si="29"/>
        <v>35.4</v>
      </c>
      <c r="C523" s="20">
        <f>(($B$2+$C$2*LN(A523)+$D$2*(LN(A523))^3)^-1)-273.15</f>
        <v>-1.493883408601846</v>
      </c>
      <c r="D523" s="20">
        <f>(($B$3+$C$3*LN(A523)+$D$3*(LN(A523))^3)^-1)-273.15</f>
        <v>-1.5458110523114783</v>
      </c>
      <c r="E523" s="20">
        <f t="shared" si="30"/>
        <v>-1.2710369570038438</v>
      </c>
      <c r="F523" s="20">
        <f t="shared" si="31"/>
        <v>-1.2710384665141419</v>
      </c>
      <c r="G523" s="20">
        <f t="shared" si="32"/>
        <v>-1.5137688724057057</v>
      </c>
    </row>
    <row r="524" spans="1:7" x14ac:dyDescent="0.25">
      <c r="A524" s="20">
        <v>35450</v>
      </c>
      <c r="B524" s="20">
        <f t="shared" si="29"/>
        <v>35.450000000000003</v>
      </c>
      <c r="C524" s="20">
        <f>(($B$2+$C$2*LN(A524)+$D$2*(LN(A524))^3)^-1)-273.15</f>
        <v>-1.521269139452329</v>
      </c>
      <c r="D524" s="20">
        <f>(($B$3+$C$3*LN(A524)+$D$3*(LN(A524))^3)^-1)-273.15</f>
        <v>-1.5731686106390725</v>
      </c>
      <c r="E524" s="20">
        <f t="shared" si="30"/>
        <v>-1.2984308225240397</v>
      </c>
      <c r="F524" s="20">
        <f t="shared" si="31"/>
        <v>-1.2984323805808344</v>
      </c>
      <c r="G524" s="20">
        <f t="shared" si="32"/>
        <v>-1.541110718195057</v>
      </c>
    </row>
    <row r="525" spans="1:7" x14ac:dyDescent="0.25">
      <c r="A525" s="20">
        <v>35500</v>
      </c>
      <c r="B525" s="20">
        <f t="shared" si="29"/>
        <v>35.5</v>
      </c>
      <c r="C525" s="20">
        <f>(($B$2+$C$2*LN(A525)+$D$2*(LN(A525))^3)^-1)-273.15</f>
        <v>-1.5486115815376138</v>
      </c>
      <c r="D525" s="20">
        <f>(($B$3+$C$3*LN(A525)+$D$3*(LN(A525))^3)^-1)-273.15</f>
        <v>-1.6004829244201346</v>
      </c>
      <c r="E525" s="20">
        <f t="shared" si="30"/>
        <v>-1.3257813508822096</v>
      </c>
      <c r="F525" s="20">
        <f t="shared" si="31"/>
        <v>-1.3257829576685936</v>
      </c>
      <c r="G525" s="20">
        <f t="shared" si="32"/>
        <v>-1.5684093142495499</v>
      </c>
    </row>
    <row r="526" spans="1:7" x14ac:dyDescent="0.25">
      <c r="A526" s="20">
        <v>35550</v>
      </c>
      <c r="B526" s="20">
        <f t="shared" si="29"/>
        <v>35.549999999999997</v>
      </c>
      <c r="C526" s="20">
        <f>(($B$2+$C$2*LN(A526)+$D$2*(LN(A526))^3)^-1)-273.15</f>
        <v>-1.5759108645838751</v>
      </c>
      <c r="D526" s="20">
        <f>(($B$3+$C$3*LN(A526)+$D$3*(LN(A526))^3)^-1)-273.15</f>
        <v>-1.6277541232488488</v>
      </c>
      <c r="E526" s="20">
        <f t="shared" si="30"/>
        <v>-1.3530886720098465</v>
      </c>
      <c r="F526" s="20">
        <f t="shared" si="31"/>
        <v>-1.3530903277077186</v>
      </c>
      <c r="G526" s="20">
        <f t="shared" si="32"/>
        <v>-1.5956647902294208</v>
      </c>
    </row>
    <row r="527" spans="1:7" x14ac:dyDescent="0.25">
      <c r="A527" s="20">
        <v>35600</v>
      </c>
      <c r="B527" s="20">
        <f t="shared" si="29"/>
        <v>35.6</v>
      </c>
      <c r="C527" s="20">
        <f>(($B$2+$C$2*LN(A527)+$D$2*(LN(A527))^3)^-1)-273.15</f>
        <v>-1.6031671177462954</v>
      </c>
      <c r="D527" s="20">
        <f>(($B$3+$C$3*LN(A527)+$D$3*(LN(A527))^3)^-1)-273.15</f>
        <v>-1.654982336148521</v>
      </c>
      <c r="E527" s="20">
        <f t="shared" si="30"/>
        <v>-1.3803529152658598</v>
      </c>
      <c r="F527" s="20">
        <f t="shared" si="31"/>
        <v>-1.3803546200562664</v>
      </c>
      <c r="G527" s="20">
        <f t="shared" si="32"/>
        <v>-1.6228772752238001</v>
      </c>
    </row>
    <row r="528" spans="1:7" x14ac:dyDescent="0.25">
      <c r="A528" s="20">
        <v>35650</v>
      </c>
      <c r="B528" s="20">
        <f t="shared" ref="B528:B591" si="33">A528/1000</f>
        <v>35.65</v>
      </c>
      <c r="C528" s="20">
        <f>(($B$2+$C$2*LN(A528)+$D$2*(LN(A528))^3)^-1)-273.15</f>
        <v>-1.6303804696116231</v>
      </c>
      <c r="D528" s="20">
        <f>(($B$3+$C$3*LN(A528)+$D$3*(LN(A528))^3)^-1)-273.15</f>
        <v>-1.6821676915752732</v>
      </c>
      <c r="E528" s="20">
        <f t="shared" si="30"/>
        <v>-1.4075742094400425</v>
      </c>
      <c r="F528" s="20">
        <f t="shared" si="31"/>
        <v>-1.4075759635029499</v>
      </c>
      <c r="G528" s="20">
        <f t="shared" si="32"/>
        <v>-1.6500468977539526</v>
      </c>
    </row>
    <row r="529" spans="1:7" x14ac:dyDescent="0.25">
      <c r="A529" s="20">
        <v>35700</v>
      </c>
      <c r="B529" s="20">
        <f t="shared" si="33"/>
        <v>35.700000000000003</v>
      </c>
      <c r="C529" s="20">
        <f>(($B$2+$C$2*LN(A529)+$D$2*(LN(A529))^3)^-1)-273.15</f>
        <v>-1.6575510482022651</v>
      </c>
      <c r="D529" s="20">
        <f>(($B$3+$C$3*LN(A529)+$D$3*(LN(A529))^3)^-1)-273.15</f>
        <v>-1.7093103174207158</v>
      </c>
      <c r="E529" s="20">
        <f t="shared" ref="E529:E592" si="34">(($B$4+$C$4*LN($A529)+$D$4*(LN($A529))^3)^-1)-273.15</f>
        <v>-1.434752682756482</v>
      </c>
      <c r="F529" s="20">
        <f t="shared" ref="F529:F592" si="35">(($B$5+$C$5*LN($A529)+$D$5*(LN($A529))^3)^-1)-273.15</f>
        <v>-1.4347544862708901</v>
      </c>
      <c r="G529" s="20">
        <f t="shared" ref="G529:G592" si="36">(($B$6+$C$6*LN($A529)+$D$6*(LN($A529))^3)^-1)-273.15</f>
        <v>-1.6771737857764606</v>
      </c>
    </row>
    <row r="530" spans="1:7" x14ac:dyDescent="0.25">
      <c r="A530" s="20">
        <v>35750</v>
      </c>
      <c r="B530" s="20">
        <f t="shared" si="33"/>
        <v>35.75</v>
      </c>
      <c r="C530" s="20">
        <f>(($B$2+$C$2*LN(A530)+$D$2*(LN(A530))^3)^-1)-273.15</f>
        <v>-1.6846789809788447</v>
      </c>
      <c r="D530" s="20">
        <f>(($B$3+$C$3*LN(A530)+$D$3*(LN(A530))^3)^-1)-273.15</f>
        <v>-1.7364103410157554</v>
      </c>
      <c r="E530" s="20">
        <f t="shared" si="34"/>
        <v>-1.4618884628766864</v>
      </c>
      <c r="F530" s="20">
        <f t="shared" si="35"/>
        <v>-1.4618903160206855</v>
      </c>
      <c r="G530" s="20">
        <f t="shared" si="36"/>
        <v>-1.7042580666865206</v>
      </c>
    </row>
    <row r="531" spans="1:7" x14ac:dyDescent="0.25">
      <c r="A531" s="20">
        <v>35800</v>
      </c>
      <c r="B531" s="20">
        <f t="shared" si="33"/>
        <v>35.799999999999997</v>
      </c>
      <c r="C531" s="20">
        <f>(($B$2+$C$2*LN(A531)+$D$2*(LN(A531))^3)^-1)-273.15</f>
        <v>-1.7117643948438968</v>
      </c>
      <c r="D531" s="20">
        <f>(($B$3+$C$3*LN(A531)+$D$3*(LN(A531))^3)^-1)-273.15</f>
        <v>-1.763467889133608</v>
      </c>
      <c r="E531" s="20">
        <f t="shared" si="34"/>
        <v>-1.4889816769027107</v>
      </c>
      <c r="F531" s="20">
        <f t="shared" si="35"/>
        <v>-1.4889835798534818</v>
      </c>
      <c r="G531" s="20">
        <f t="shared" si="36"/>
        <v>-1.7312998673213542</v>
      </c>
    </row>
    <row r="532" spans="1:7" x14ac:dyDescent="0.25">
      <c r="A532" s="20">
        <v>35850</v>
      </c>
      <c r="B532" s="20">
        <f t="shared" si="33"/>
        <v>35.85</v>
      </c>
      <c r="C532" s="20">
        <f>(($B$2+$C$2*LN(A532)+$D$2*(LN(A532))^3)^-1)-273.15</f>
        <v>-1.7388074161448799</v>
      </c>
      <c r="D532" s="20">
        <f>(($B$3+$C$3*LN(A532)+$D$3*(LN(A532))^3)^-1)-273.15</f>
        <v>-1.7904830879928113</v>
      </c>
      <c r="E532" s="20">
        <f t="shared" si="34"/>
        <v>-1.5160324513806813</v>
      </c>
      <c r="F532" s="20">
        <f t="shared" si="35"/>
        <v>-1.5160344043144391</v>
      </c>
      <c r="G532" s="20">
        <f t="shared" si="36"/>
        <v>-1.758299313963164</v>
      </c>
    </row>
    <row r="533" spans="1:7" x14ac:dyDescent="0.25">
      <c r="A533" s="20">
        <v>35900</v>
      </c>
      <c r="B533" s="20">
        <f t="shared" si="33"/>
        <v>35.9</v>
      </c>
      <c r="C533" s="20">
        <f>(($B$2+$C$2*LN(A533)+$D$2*(LN(A533))^3)^-1)-273.15</f>
        <v>-1.7658081706774738</v>
      </c>
      <c r="D533" s="20">
        <f>(($B$3+$C$3*LN(A533)+$D$3*(LN(A533))^3)^-1)-273.15</f>
        <v>-1.8174560632611474</v>
      </c>
      <c r="E533" s="20">
        <f t="shared" si="34"/>
        <v>-1.5430409123039226</v>
      </c>
      <c r="F533" s="20">
        <f t="shared" si="35"/>
        <v>-1.5430429153956879</v>
      </c>
      <c r="G533" s="20">
        <f t="shared" si="36"/>
        <v>-1.7852565323425438</v>
      </c>
    </row>
    <row r="534" spans="1:7" x14ac:dyDescent="0.25">
      <c r="A534" s="20">
        <v>35950</v>
      </c>
      <c r="B534" s="20">
        <f t="shared" si="33"/>
        <v>35.950000000000003</v>
      </c>
      <c r="C534" s="20">
        <f>(($B$2+$C$2*LN(A534)+$D$2*(LN(A534))^3)^-1)-273.15</f>
        <v>-1.7927667836887622</v>
      </c>
      <c r="D534" s="20">
        <f>(($B$3+$C$3*LN(A534)+$D$3*(LN(A534))^3)^-1)-273.15</f>
        <v>-1.844386940057916</v>
      </c>
      <c r="E534" s="20">
        <f t="shared" si="34"/>
        <v>-1.5700071851159692</v>
      </c>
      <c r="F534" s="20">
        <f t="shared" si="35"/>
        <v>-1.5700092385401376</v>
      </c>
      <c r="G534" s="20">
        <f t="shared" si="36"/>
        <v>-1.8121716476416623</v>
      </c>
    </row>
    <row r="535" spans="1:7" x14ac:dyDescent="0.25">
      <c r="A535" s="20">
        <v>36000</v>
      </c>
      <c r="B535" s="20">
        <f t="shared" si="33"/>
        <v>36</v>
      </c>
      <c r="C535" s="20">
        <f>(($B$2+$C$2*LN(A535)+$D$2*(LN(A535))^3)^-1)-273.15</f>
        <v>-1.8196833798803596</v>
      </c>
      <c r="D535" s="20">
        <f>(($B$3+$C$3*LN(A535)+$D$3*(LN(A535))^3)^-1)-273.15</f>
        <v>-1.8712758429576297</v>
      </c>
      <c r="E535" s="20">
        <f t="shared" si="34"/>
        <v>-1.5969313947139767</v>
      </c>
      <c r="F535" s="20">
        <f t="shared" si="35"/>
        <v>-1.5969334986438639</v>
      </c>
      <c r="G535" s="20">
        <f t="shared" si="36"/>
        <v>-1.8390447844972186</v>
      </c>
    </row>
    <row r="536" spans="1:7" x14ac:dyDescent="0.25">
      <c r="A536" s="20">
        <v>36050</v>
      </c>
      <c r="B536" s="20">
        <f t="shared" si="33"/>
        <v>36.049999999999997</v>
      </c>
      <c r="C536" s="20">
        <f>(($B$2+$C$2*LN(A536)+$D$2*(LN(A536))^3)^-1)-273.15</f>
        <v>-1.8465580834114803</v>
      </c>
      <c r="D536" s="20">
        <f>(($B$3+$C$3*LN(A536)+$D$3*(LN(A536))^3)^-1)-273.15</f>
        <v>-1.8981228959929126</v>
      </c>
      <c r="E536" s="20">
        <f t="shared" si="34"/>
        <v>-1.6238136654515074</v>
      </c>
      <c r="F536" s="20">
        <f t="shared" si="35"/>
        <v>-1.6238158200596331</v>
      </c>
      <c r="G536" s="20">
        <f t="shared" si="36"/>
        <v>-1.8658760670038532</v>
      </c>
    </row>
    <row r="537" spans="1:7" x14ac:dyDescent="0.25">
      <c r="A537" s="20">
        <v>36100</v>
      </c>
      <c r="B537" s="20">
        <f t="shared" si="33"/>
        <v>36.1</v>
      </c>
      <c r="C537" s="20">
        <f>(($B$2+$C$2*LN(A537)+$D$2*(LN(A537))^3)^-1)-273.15</f>
        <v>-1.8733910179020086</v>
      </c>
      <c r="D537" s="20">
        <f>(($B$3+$C$3*LN(A537)+$D$3*(LN(A537))^3)^-1)-273.15</f>
        <v>-1.9249282226579112</v>
      </c>
      <c r="E537" s="20">
        <f t="shared" si="34"/>
        <v>-1.6506541211421109</v>
      </c>
      <c r="F537" s="20">
        <f t="shared" si="35"/>
        <v>-1.6506563265998011</v>
      </c>
      <c r="G537" s="20">
        <f t="shared" si="36"/>
        <v>-1.8926656187168192</v>
      </c>
    </row>
    <row r="538" spans="1:7" x14ac:dyDescent="0.25">
      <c r="A538" s="20">
        <v>36150</v>
      </c>
      <c r="B538" s="20">
        <f t="shared" si="33"/>
        <v>36.15</v>
      </c>
      <c r="C538" s="20">
        <f>(($B$2+$C$2*LN(A538)+$D$2*(LN(A538))^3)^-1)-273.15</f>
        <v>-1.9001823064359655</v>
      </c>
      <c r="D538" s="20">
        <f>(($B$3+$C$3*LN(A538)+$D$3*(LN(A538))^3)^-1)-273.15</f>
        <v>-1.9516919459109658</v>
      </c>
      <c r="E538" s="20">
        <f t="shared" si="34"/>
        <v>-1.6774528850621095</v>
      </c>
      <c r="F538" s="20">
        <f t="shared" si="35"/>
        <v>-1.6774551415399515</v>
      </c>
      <c r="G538" s="20">
        <f t="shared" si="36"/>
        <v>-1.9194135626557909</v>
      </c>
    </row>
    <row r="539" spans="1:7" x14ac:dyDescent="0.25">
      <c r="A539" s="20">
        <v>36200</v>
      </c>
      <c r="B539" s="20">
        <f t="shared" si="33"/>
        <v>36.200000000000003</v>
      </c>
      <c r="C539" s="20">
        <f>(($B$2+$C$2*LN(A539)+$D$2*(LN(A539))^3)^-1)-273.15</f>
        <v>-1.9269320715640674</v>
      </c>
      <c r="D539" s="20">
        <f>(($B$3+$C$3*LN(A539)+$D$3*(LN(A539))^3)^-1)-273.15</f>
        <v>-1.9784141881780783</v>
      </c>
      <c r="E539" s="20">
        <f t="shared" si="34"/>
        <v>-1.7042100799536684</v>
      </c>
      <c r="F539" s="20">
        <f t="shared" si="35"/>
        <v>-1.7042123876212258</v>
      </c>
      <c r="G539" s="20">
        <f t="shared" si="36"/>
        <v>-1.9461200213070811</v>
      </c>
    </row>
    <row r="540" spans="1:7" x14ac:dyDescent="0.25">
      <c r="A540" s="20">
        <v>36250</v>
      </c>
      <c r="B540" s="20">
        <f t="shared" si="33"/>
        <v>36.25</v>
      </c>
      <c r="C540" s="20">
        <f>(($B$2+$C$2*LN(A540)+$D$2*(LN(A540))^3)^-1)-273.15</f>
        <v>-1.9536404353070225</v>
      </c>
      <c r="D540" s="20">
        <f>(($B$3+$C$3*LN(A540)+$D$3*(LN(A540))^3)^-1)-273.15</f>
        <v>-2.0050950713555835</v>
      </c>
      <c r="E540" s="20">
        <f t="shared" si="34"/>
        <v>-1.7309258280279209</v>
      </c>
      <c r="F540" s="20">
        <f t="shared" si="35"/>
        <v>-1.730928187054019</v>
      </c>
      <c r="G540" s="20">
        <f t="shared" si="36"/>
        <v>-1.9727851166272785</v>
      </c>
    </row>
    <row r="541" spans="1:7" x14ac:dyDescent="0.25">
      <c r="A541" s="20">
        <v>36300</v>
      </c>
      <c r="B541" s="20">
        <f t="shared" si="33"/>
        <v>36.299999999999997</v>
      </c>
      <c r="C541" s="20">
        <f>(($B$2+$C$2*LN(A541)+$D$2*(LN(A541))^3)^-1)-273.15</f>
        <v>-1.9803075191586004</v>
      </c>
      <c r="D541" s="20">
        <f>(($B$3+$C$3*LN(A541)+$D$3*(LN(A541))^3)^-1)-273.15</f>
        <v>-2.0317347168133324</v>
      </c>
      <c r="E541" s="20">
        <f t="shared" si="34"/>
        <v>-1.7576002509680393</v>
      </c>
      <c r="F541" s="20">
        <f t="shared" si="35"/>
        <v>-1.7576026615204796</v>
      </c>
      <c r="G541" s="20">
        <f t="shared" si="36"/>
        <v>-1.9994089700461473</v>
      </c>
    </row>
    <row r="542" spans="1:7" x14ac:dyDescent="0.25">
      <c r="A542" s="20">
        <v>36350</v>
      </c>
      <c r="B542" s="20">
        <f t="shared" si="33"/>
        <v>36.35</v>
      </c>
      <c r="C542" s="20">
        <f>(($B$2+$C$2*LN(A542)+$D$2*(LN(A542))^3)^-1)-273.15</f>
        <v>-2.0069334440884745</v>
      </c>
      <c r="D542" s="20">
        <f>(($B$3+$C$3*LN(A542)+$D$3*(LN(A542))^3)^-1)-273.15</f>
        <v>-2.0583332453978187</v>
      </c>
      <c r="E542" s="20">
        <f t="shared" si="34"/>
        <v>-1.7842334699321327</v>
      </c>
      <c r="F542" s="20">
        <f t="shared" si="35"/>
        <v>-1.7842359321779213</v>
      </c>
      <c r="G542" s="20">
        <f t="shared" si="36"/>
        <v>-2.0259917024694687</v>
      </c>
    </row>
    <row r="543" spans="1:7" x14ac:dyDescent="0.25">
      <c r="A543" s="20">
        <v>36400</v>
      </c>
      <c r="B543" s="20">
        <f t="shared" si="33"/>
        <v>36.4</v>
      </c>
      <c r="C543" s="20">
        <f>(($B$2+$C$2*LN(A543)+$D$2*(LN(A543))^3)^-1)-273.15</f>
        <v>-2.0335183305452915</v>
      </c>
      <c r="D543" s="20">
        <f>(($B$3+$C$3*LN(A543)+$D$3*(LN(A543))^3)^-1)-273.15</f>
        <v>-2.0848907774350209</v>
      </c>
      <c r="E543" s="20">
        <f t="shared" si="34"/>
        <v>-1.8108256055564311</v>
      </c>
      <c r="F543" s="20">
        <f t="shared" si="35"/>
        <v>-1.8108281196614939</v>
      </c>
      <c r="G543" s="20">
        <f t="shared" si="36"/>
        <v>-2.0525334342821679</v>
      </c>
    </row>
    <row r="544" spans="1:7" x14ac:dyDescent="0.25">
      <c r="A544" s="20">
        <v>36450</v>
      </c>
      <c r="B544" s="20">
        <f t="shared" si="33"/>
        <v>36.450000000000003</v>
      </c>
      <c r="C544" s="20">
        <f>(($B$2+$C$2*LN(A544)+$D$2*(LN(A544))^3)^-1)-273.15</f>
        <v>-2.0600622984596271</v>
      </c>
      <c r="D544" s="20">
        <f>(($B$3+$C$3*LN(A544)+$D$3*(LN(A544))^3)^-1)-273.15</f>
        <v>-2.1114074327331309</v>
      </c>
      <c r="E544" s="20">
        <f t="shared" si="34"/>
        <v>-1.8373767779579566</v>
      </c>
      <c r="F544" s="20">
        <f t="shared" si="35"/>
        <v>-1.8373793440874806</v>
      </c>
      <c r="G544" s="20">
        <f t="shared" si="36"/>
        <v>-2.0790342853511561</v>
      </c>
    </row>
    <row r="545" spans="1:7" x14ac:dyDescent="0.25">
      <c r="A545" s="20">
        <v>36500</v>
      </c>
      <c r="B545" s="20">
        <f t="shared" si="33"/>
        <v>36.5</v>
      </c>
      <c r="C545" s="20">
        <f>(($B$2+$C$2*LN(A545)+$D$2*(LN(A545))^3)^-1)-273.15</f>
        <v>-2.0865654672469987</v>
      </c>
      <c r="D545" s="20">
        <f>(($B$3+$C$3*LN(A545)+$D$3*(LN(A545))^3)^-1)-273.15</f>
        <v>-2.137883330586078</v>
      </c>
      <c r="E545" s="20">
        <f t="shared" si="34"/>
        <v>-1.8638871067377636</v>
      </c>
      <c r="F545" s="20">
        <f t="shared" si="35"/>
        <v>-1.8638897250559125</v>
      </c>
      <c r="G545" s="20">
        <f t="shared" si="36"/>
        <v>-2.1054943750283996</v>
      </c>
    </row>
    <row r="546" spans="1:7" x14ac:dyDescent="0.25">
      <c r="A546" s="20">
        <v>36550</v>
      </c>
      <c r="B546" s="20">
        <f t="shared" si="33"/>
        <v>36.549999999999997</v>
      </c>
      <c r="C546" s="20">
        <f>(($B$2+$C$2*LN(A546)+$D$2*(LN(A546))^3)^-1)-273.15</f>
        <v>-2.113027955810594</v>
      </c>
      <c r="D546" s="20">
        <f>(($B$3+$C$3*LN(A546)+$D$3*(LN(A546))^3)^-1)-273.15</f>
        <v>-2.1643185897758599</v>
      </c>
      <c r="E546" s="20">
        <f t="shared" si="34"/>
        <v>-1.8903567109834398</v>
      </c>
      <c r="F546" s="20">
        <f t="shared" si="35"/>
        <v>-1.8903593816538091</v>
      </c>
      <c r="G546" s="20">
        <f t="shared" si="36"/>
        <v>-2.1319138221537628</v>
      </c>
    </row>
    <row r="547" spans="1:7" x14ac:dyDescent="0.25">
      <c r="A547" s="20">
        <v>36600</v>
      </c>
      <c r="B547" s="20">
        <f t="shared" si="33"/>
        <v>36.6</v>
      </c>
      <c r="C547" s="20">
        <f>(($B$2+$C$2*LN(A547)+$D$2*(LN(A547))^3)^-1)-273.15</f>
        <v>-2.1394498825443407</v>
      </c>
      <c r="D547" s="20">
        <f>(($B$3+$C$3*LN(A547)+$D$3*(LN(A547))^3)^-1)-273.15</f>
        <v>-2.1907133285757823</v>
      </c>
      <c r="E547" s="20">
        <f t="shared" si="34"/>
        <v>-1.9167857092727445</v>
      </c>
      <c r="F547" s="20">
        <f t="shared" si="35"/>
        <v>-1.9167884324576789</v>
      </c>
      <c r="G547" s="20">
        <f t="shared" si="36"/>
        <v>-2.1582927450579064</v>
      </c>
    </row>
    <row r="548" spans="1:7" x14ac:dyDescent="0.25">
      <c r="A548" s="20">
        <v>36650</v>
      </c>
      <c r="B548" s="20">
        <f t="shared" si="33"/>
        <v>36.65</v>
      </c>
      <c r="C548" s="20">
        <f>(($B$2+$C$2*LN(A548)+$D$2*(LN(A548))^3)^-1)-273.15</f>
        <v>-2.1658313653357482</v>
      </c>
      <c r="D548" s="20">
        <f>(($B$3+$C$3*LN(A548)+$D$3*(LN(A548))^3)^-1)-273.15</f>
        <v>-2.2170676647531309</v>
      </c>
      <c r="E548" s="20">
        <f t="shared" si="34"/>
        <v>-1.9431742196757114</v>
      </c>
      <c r="F548" s="20">
        <f t="shared" si="35"/>
        <v>-1.9431769955367599</v>
      </c>
      <c r="G548" s="20">
        <f t="shared" si="36"/>
        <v>-2.1846312615652437</v>
      </c>
    </row>
    <row r="549" spans="1:7" x14ac:dyDescent="0.25">
      <c r="A549" s="20">
        <v>36700</v>
      </c>
      <c r="B549" s="20">
        <f t="shared" si="33"/>
        <v>36.700000000000003</v>
      </c>
      <c r="C549" s="20">
        <f>(($B$2+$C$2*LN(A549)+$D$2*(LN(A549))^3)^-1)-273.15</f>
        <v>-2.1921725215685228</v>
      </c>
      <c r="D549" s="20">
        <f>(($B$3+$C$3*LN(A549)+$D$3*(LN(A549))^3)^-1)-273.15</f>
        <v>-2.2433817155720703</v>
      </c>
      <c r="E549" s="20">
        <f t="shared" si="34"/>
        <v>-1.9695223597578888</v>
      </c>
      <c r="F549" s="20">
        <f t="shared" si="35"/>
        <v>-1.9695251884558616</v>
      </c>
      <c r="G549" s="20">
        <f t="shared" si="36"/>
        <v>-2.2109294889966691</v>
      </c>
    </row>
    <row r="550" spans="1:7" x14ac:dyDescent="0.25">
      <c r="A550" s="20">
        <v>36750</v>
      </c>
      <c r="B550" s="20">
        <f t="shared" si="33"/>
        <v>36.75</v>
      </c>
      <c r="C550" s="20">
        <f>(($B$2+$C$2*LN(A550)+$D$2*(LN(A550))^3)^-1)-273.15</f>
        <v>-2.2184734681259783</v>
      </c>
      <c r="D550" s="20">
        <f>(($B$3+$C$3*LN(A550)+$D$3*(LN(A550))^3)^-1)-273.15</f>
        <v>-2.2696555977966568</v>
      </c>
      <c r="E550" s="20">
        <f t="shared" si="34"/>
        <v>-1.9958302465830684</v>
      </c>
      <c r="F550" s="20">
        <f t="shared" si="35"/>
        <v>-1.9958331282779795</v>
      </c>
      <c r="G550" s="20">
        <f t="shared" si="36"/>
        <v>-2.2371875441723432</v>
      </c>
    </row>
    <row r="551" spans="1:7" x14ac:dyDescent="0.25">
      <c r="A551" s="20">
        <v>36800</v>
      </c>
      <c r="B551" s="20">
        <f t="shared" si="33"/>
        <v>36.799999999999997</v>
      </c>
      <c r="C551" s="20">
        <f>(($B$2+$C$2*LN(A551)+$D$2*(LN(A551))^3)^-1)-273.15</f>
        <v>-2.2447343213931958</v>
      </c>
      <c r="D551" s="20">
        <f>(($B$3+$C$3*LN(A551)+$D$3*(LN(A551))^3)^-1)-273.15</f>
        <v>-2.2958894276936235</v>
      </c>
      <c r="E551" s="20">
        <f t="shared" si="34"/>
        <v>-2.0220979967164681</v>
      </c>
      <c r="F551" s="20">
        <f t="shared" si="35"/>
        <v>-2.0221009315672518</v>
      </c>
      <c r="G551" s="20">
        <f t="shared" si="36"/>
        <v>-2.2634055434147626</v>
      </c>
    </row>
    <row r="552" spans="1:7" x14ac:dyDescent="0.25">
      <c r="A552" s="20">
        <v>36850</v>
      </c>
      <c r="B552" s="20">
        <f t="shared" si="33"/>
        <v>36.85</v>
      </c>
      <c r="C552" s="20">
        <f>(($B$2+$C$2*LN(A552)+$D$2*(LN(A552))^3)^-1)-273.15</f>
        <v>-2.2709551972600934</v>
      </c>
      <c r="D552" s="20">
        <f>(($B$3+$C$3*LN(A552)+$D$3*(LN(A552))^3)^-1)-273.15</f>
        <v>-2.3220833210344836</v>
      </c>
      <c r="E552" s="20">
        <f t="shared" si="34"/>
        <v>-2.0483257262268353</v>
      </c>
      <c r="F552" s="20">
        <f t="shared" si="35"/>
        <v>-2.0483287143917437</v>
      </c>
      <c r="G552" s="20">
        <f t="shared" si="36"/>
        <v>-2.2895836025514313</v>
      </c>
    </row>
    <row r="553" spans="1:7" x14ac:dyDescent="0.25">
      <c r="A553" s="20">
        <v>36900</v>
      </c>
      <c r="B553" s="20">
        <f t="shared" si="33"/>
        <v>36.9</v>
      </c>
      <c r="C553" s="20">
        <f>(($B$2+$C$2*LN(A553)+$D$2*(LN(A553))^3)^-1)-273.15</f>
        <v>-2.2971362111244957</v>
      </c>
      <c r="D553" s="20">
        <f>(($B$3+$C$3*LN(A553)+$D$3*(LN(A553))^3)^-1)-273.15</f>
        <v>-2.3482373930997369</v>
      </c>
      <c r="E553" s="20">
        <f t="shared" si="34"/>
        <v>-2.0745135506900283</v>
      </c>
      <c r="F553" s="20">
        <f t="shared" si="35"/>
        <v>-2.0745165923263471</v>
      </c>
      <c r="G553" s="20">
        <f t="shared" si="36"/>
        <v>-2.3157218369175325</v>
      </c>
    </row>
    <row r="554" spans="1:7" x14ac:dyDescent="0.25">
      <c r="A554" s="20">
        <v>36950</v>
      </c>
      <c r="B554" s="20">
        <f t="shared" si="33"/>
        <v>36.950000000000003</v>
      </c>
      <c r="C554" s="20">
        <f>(($B$2+$C$2*LN(A554)+$D$2*(LN(A554))^3)^-1)-273.15</f>
        <v>-2.3232774778943508</v>
      </c>
      <c r="D554" s="20">
        <f>(($B$3+$C$3*LN(A554)+$D$3*(LN(A554))^3)^-1)-273.15</f>
        <v>-2.3743517586800067</v>
      </c>
      <c r="E554" s="20">
        <f t="shared" si="34"/>
        <v>-2.1006615851909487</v>
      </c>
      <c r="F554" s="20">
        <f t="shared" si="35"/>
        <v>-2.1006646804551679</v>
      </c>
      <c r="G554" s="20">
        <f t="shared" si="36"/>
        <v>-2.3418203613587139</v>
      </c>
    </row>
    <row r="555" spans="1:7" x14ac:dyDescent="0.25">
      <c r="A555" s="20">
        <v>37000</v>
      </c>
      <c r="B555" s="20">
        <f t="shared" si="33"/>
        <v>37</v>
      </c>
      <c r="C555" s="20">
        <f>(($B$2+$C$2*LN(A555)+$D$2*(LN(A555))^3)^-1)-273.15</f>
        <v>-2.3493791119909133</v>
      </c>
      <c r="D555" s="20">
        <f>(($B$3+$C$3*LN(A555)+$D$3*(LN(A555))^3)^-1)-273.15</f>
        <v>-2.4004265320800187</v>
      </c>
      <c r="E555" s="20">
        <f t="shared" si="34"/>
        <v>-2.1267699443270089</v>
      </c>
      <c r="F555" s="20">
        <f t="shared" si="35"/>
        <v>-2.1267730933749363</v>
      </c>
      <c r="G555" s="20">
        <f t="shared" si="36"/>
        <v>-2.3678792902340433</v>
      </c>
    </row>
    <row r="556" spans="1:7" x14ac:dyDescent="0.25">
      <c r="A556" s="20">
        <v>37050</v>
      </c>
      <c r="B556" s="20">
        <f t="shared" si="33"/>
        <v>37.049999999999997</v>
      </c>
      <c r="C556" s="20">
        <f>(($B$2+$C$2*LN(A556)+$D$2*(LN(A556))^3)^-1)-273.15</f>
        <v>-2.3754412273511321</v>
      </c>
      <c r="D556" s="20">
        <f>(($B$3+$C$3*LN(A556)+$D$3*(LN(A556))^3)^-1)-273.15</f>
        <v>-2.426461827120761</v>
      </c>
      <c r="E556" s="20">
        <f t="shared" si="34"/>
        <v>-2.1528387422106334</v>
      </c>
      <c r="F556" s="20">
        <f t="shared" si="35"/>
        <v>-2.1528419451969967</v>
      </c>
      <c r="G556" s="20">
        <f t="shared" si="36"/>
        <v>-2.3938987374185103</v>
      </c>
    </row>
    <row r="557" spans="1:7" x14ac:dyDescent="0.25">
      <c r="A557" s="20">
        <v>37100</v>
      </c>
      <c r="B557" s="20">
        <f t="shared" si="33"/>
        <v>37.1</v>
      </c>
      <c r="C557" s="20">
        <f>(($B$2+$C$2*LN(A557)+$D$2*(LN(A557))^3)^-1)-273.15</f>
        <v>-2.4014639374306057</v>
      </c>
      <c r="D557" s="20">
        <f>(($B$3+$C$3*LN(A557)+$D$3*(LN(A557))^3)^-1)-273.15</f>
        <v>-2.4524577571419854</v>
      </c>
      <c r="E557" s="20">
        <f t="shared" si="34"/>
        <v>-2.1788680924716459</v>
      </c>
      <c r="F557" s="20">
        <f t="shared" si="35"/>
        <v>-2.1788713495505476</v>
      </c>
      <c r="G557" s="20">
        <f t="shared" si="36"/>
        <v>-2.4198788163056975</v>
      </c>
    </row>
    <row r="558" spans="1:7" x14ac:dyDescent="0.25">
      <c r="A558" s="20">
        <v>37150</v>
      </c>
      <c r="B558" s="20">
        <f t="shared" si="33"/>
        <v>37.15</v>
      </c>
      <c r="C558" s="20">
        <f>(($B$2+$C$2*LN(A558)+$D$2*(LN(A558))^3)^-1)-273.15</f>
        <v>-2.4274473552062545</v>
      </c>
      <c r="D558" s="20">
        <f>(($B$3+$C$3*LN(A558)+$D$3*(LN(A558))^3)^-1)-273.15</f>
        <v>-2.4784144350055044</v>
      </c>
      <c r="E558" s="20">
        <f t="shared" si="34"/>
        <v>-2.2048581082604528</v>
      </c>
      <c r="F558" s="20">
        <f t="shared" si="35"/>
        <v>-2.2048614195849154</v>
      </c>
      <c r="G558" s="20">
        <f t="shared" si="36"/>
        <v>-2.4458196398107361</v>
      </c>
    </row>
    <row r="559" spans="1:7" x14ac:dyDescent="0.25">
      <c r="A559" s="20">
        <v>37200</v>
      </c>
      <c r="B559" s="20">
        <f t="shared" si="33"/>
        <v>37.200000000000003</v>
      </c>
      <c r="C559" s="20">
        <f>(($B$2+$C$2*LN(A559)+$D$2*(LN(A559))^3)^-1)-273.15</f>
        <v>-2.4533915931785941</v>
      </c>
      <c r="D559" s="20">
        <f>(($B$3+$C$3*LN(A559)+$D$3*(LN(A559))^3)^-1)-273.15</f>
        <v>-2.5043319730973508</v>
      </c>
      <c r="E559" s="20">
        <f t="shared" si="34"/>
        <v>-2.23080890225026</v>
      </c>
      <c r="F559" s="20">
        <f t="shared" si="35"/>
        <v>-2.2308122679727944</v>
      </c>
      <c r="G559" s="20">
        <f t="shared" si="36"/>
        <v>-2.47172132037241</v>
      </c>
    </row>
    <row r="560" spans="1:7" x14ac:dyDescent="0.25">
      <c r="A560" s="20">
        <v>37250</v>
      </c>
      <c r="B560" s="20">
        <f t="shared" si="33"/>
        <v>37.25</v>
      </c>
      <c r="C560" s="20">
        <f>(($B$2+$C$2*LN(A560)+$D$2*(LN(A560))^3)^-1)-273.15</f>
        <v>-2.4792967633750891</v>
      </c>
      <c r="D560" s="20">
        <f>(($B$3+$C$3*LN(A560)+$D$3*(LN(A560))^3)^-1)-273.15</f>
        <v>-2.5302104833306203</v>
      </c>
      <c r="E560" s="20">
        <f t="shared" si="34"/>
        <v>-2.2567205866401423</v>
      </c>
      <c r="F560" s="20">
        <f t="shared" si="35"/>
        <v>-2.2567240069121794</v>
      </c>
      <c r="G560" s="20">
        <f t="shared" si="36"/>
        <v>-2.4975839699567359</v>
      </c>
    </row>
    <row r="561" spans="1:7" x14ac:dyDescent="0.25">
      <c r="A561" s="20">
        <v>37300</v>
      </c>
      <c r="B561" s="20">
        <f t="shared" si="33"/>
        <v>37.299999999999997</v>
      </c>
      <c r="C561" s="20">
        <f>(($B$2+$C$2*LN(A561)+$D$2*(LN(A561))^3)^-1)-273.15</f>
        <v>-2.505162977352029</v>
      </c>
      <c r="D561" s="20">
        <f>(($B$3+$C$3*LN(A561)+$D$3*(LN(A561))^3)^-1)-273.15</f>
        <v>-2.5560500771479724</v>
      </c>
      <c r="E561" s="20">
        <f t="shared" si="34"/>
        <v>-2.282593273157147</v>
      </c>
      <c r="F561" s="20">
        <f t="shared" si="35"/>
        <v>-2.2825967481296061</v>
      </c>
      <c r="G561" s="20">
        <f t="shared" si="36"/>
        <v>-2.5234077000585557</v>
      </c>
    </row>
    <row r="562" spans="1:7" x14ac:dyDescent="0.25">
      <c r="A562" s="20">
        <v>37350</v>
      </c>
      <c r="B562" s="20">
        <f t="shared" si="33"/>
        <v>37.35</v>
      </c>
      <c r="C562" s="20">
        <f>(($B$2+$C$2*LN(A562)+$D$2*(LN(A562))^3)^-1)-273.15</f>
        <v>-2.5309903461975978</v>
      </c>
      <c r="D562" s="20">
        <f>(($B$3+$C$3*LN(A562)+$D$3*(LN(A562))^3)^-1)-273.15</f>
        <v>-2.5818508655244159</v>
      </c>
      <c r="E562" s="20">
        <f t="shared" si="34"/>
        <v>-2.3084270730596472</v>
      </c>
      <c r="F562" s="20">
        <f t="shared" si="35"/>
        <v>-2.3084306028823676</v>
      </c>
      <c r="G562" s="20">
        <f t="shared" si="36"/>
        <v>-2.5491926217047762</v>
      </c>
    </row>
    <row r="563" spans="1:7" x14ac:dyDescent="0.25">
      <c r="A563" s="20">
        <v>37400</v>
      </c>
      <c r="B563" s="20">
        <f t="shared" si="33"/>
        <v>37.4</v>
      </c>
      <c r="C563" s="20">
        <f>(($B$2+$C$2*LN(A563)+$D$2*(LN(A563))^3)^-1)-273.15</f>
        <v>-2.5567789805344319</v>
      </c>
      <c r="D563" s="20">
        <f>(($B$3+$C$3*LN(A563)+$D$3*(LN(A563))^3)^-1)-273.15</f>
        <v>-2.6076129589698667</v>
      </c>
      <c r="E563" s="20">
        <f t="shared" si="34"/>
        <v>-2.3342220971392749</v>
      </c>
      <c r="F563" s="20">
        <f t="shared" si="35"/>
        <v>-2.3342256819614136</v>
      </c>
      <c r="G563" s="20">
        <f t="shared" si="36"/>
        <v>-2.5749388454568134</v>
      </c>
    </row>
    <row r="564" spans="1:7" x14ac:dyDescent="0.25">
      <c r="A564" s="20">
        <v>37450</v>
      </c>
      <c r="B564" s="20">
        <f t="shared" si="33"/>
        <v>37.450000000000003</v>
      </c>
      <c r="C564" s="20">
        <f>(($B$2+$C$2*LN(A564)+$D$2*(LN(A564))^3)^-1)-273.15</f>
        <v>-2.5825289905220075</v>
      </c>
      <c r="D564" s="20">
        <f>(($B$3+$C$3*LN(A564)+$D$3*(LN(A564))^3)^-1)-273.15</f>
        <v>-2.6333364675314215</v>
      </c>
      <c r="E564" s="20">
        <f t="shared" si="34"/>
        <v>-2.3599784557237058</v>
      </c>
      <c r="F564" s="20">
        <f t="shared" si="35"/>
        <v>-2.3599820956936242</v>
      </c>
      <c r="G564" s="20">
        <f t="shared" si="36"/>
        <v>-2.6006464814132073</v>
      </c>
    </row>
    <row r="565" spans="1:7" x14ac:dyDescent="0.25">
      <c r="A565" s="20">
        <v>37500</v>
      </c>
      <c r="B565" s="20">
        <f t="shared" si="33"/>
        <v>37.5</v>
      </c>
      <c r="C565" s="20">
        <f>(($B$2+$C$2*LN(A565)+$D$2*(LN(A565))^3)^-1)-273.15</f>
        <v>-2.6082404858593122</v>
      </c>
      <c r="D565" s="20">
        <f>(($B$3+$C$3*LN(A565)+$D$3*(LN(A565))^3)^-1)-273.15</f>
        <v>-2.6590215007964275</v>
      </c>
      <c r="E565" s="20">
        <f t="shared" si="34"/>
        <v>-2.3856962586794452</v>
      </c>
      <c r="F565" s="20">
        <f t="shared" si="35"/>
        <v>-2.3856999539447656</v>
      </c>
      <c r="G565" s="20">
        <f t="shared" si="36"/>
        <v>-2.6263156392120095</v>
      </c>
    </row>
    <row r="566" spans="1:7" x14ac:dyDescent="0.25">
      <c r="A566" s="20">
        <v>37550</v>
      </c>
      <c r="B566" s="20">
        <f t="shared" si="33"/>
        <v>37.549999999999997</v>
      </c>
      <c r="C566" s="20">
        <f>(($B$2+$C$2*LN(A566)+$D$2*(LN(A566))^3)^-1)-273.15</f>
        <v>-2.6339135757874601</v>
      </c>
      <c r="D566" s="20">
        <f>(($B$3+$C$3*LN(A566)+$D$3*(LN(A566))^3)^-1)-273.15</f>
        <v>-2.6846681678944151</v>
      </c>
      <c r="E566" s="20">
        <f t="shared" si="34"/>
        <v>-2.4113756154139878</v>
      </c>
      <c r="F566" s="20">
        <f t="shared" si="35"/>
        <v>-2.4113793661214231</v>
      </c>
      <c r="G566" s="20">
        <f t="shared" si="36"/>
        <v>-2.6519464280335683</v>
      </c>
    </row>
    <row r="567" spans="1:7" x14ac:dyDescent="0.25">
      <c r="A567" s="20">
        <v>37600</v>
      </c>
      <c r="B567" s="20">
        <f t="shared" si="33"/>
        <v>37.6</v>
      </c>
      <c r="C567" s="20">
        <f>(($B$2+$C$2*LN(A567)+$D$2*(LN(A567))^3)^-1)-273.15</f>
        <v>-2.659548369091965</v>
      </c>
      <c r="D567" s="20">
        <f>(($B$3+$C$3*LN(A567)+$D$3*(LN(A567))^3)^-1)-273.15</f>
        <v>-2.7102765775002808</v>
      </c>
      <c r="E567" s="20">
        <f t="shared" si="34"/>
        <v>-2.4370166348788302</v>
      </c>
      <c r="F567" s="20">
        <f t="shared" si="35"/>
        <v>-2.4370204411742975</v>
      </c>
      <c r="G567" s="20">
        <f t="shared" si="36"/>
        <v>-2.6775389566027457</v>
      </c>
    </row>
    <row r="568" spans="1:7" x14ac:dyDescent="0.25">
      <c r="A568" s="20">
        <v>37650</v>
      </c>
      <c r="B568" s="20">
        <f t="shared" si="33"/>
        <v>37.65</v>
      </c>
      <c r="C568" s="20">
        <f>(($B$2+$C$2*LN(A568)+$D$2*(LN(A568))^3)^-1)-273.15</f>
        <v>-2.6851449741055262</v>
      </c>
      <c r="D568" s="20">
        <f>(($B$3+$C$3*LN(A568)+$D$3*(LN(A568))^3)^-1)-273.15</f>
        <v>-2.7358468378362204</v>
      </c>
      <c r="E568" s="20">
        <f t="shared" si="34"/>
        <v>-2.4626194255712335</v>
      </c>
      <c r="F568" s="20">
        <f t="shared" si="35"/>
        <v>-2.4626232876000245</v>
      </c>
      <c r="G568" s="20">
        <f t="shared" si="36"/>
        <v>-2.7030933331917595</v>
      </c>
    </row>
    <row r="569" spans="1:7" x14ac:dyDescent="0.25">
      <c r="A569" s="20">
        <v>37700</v>
      </c>
      <c r="B569" s="20">
        <f t="shared" si="33"/>
        <v>37.700000000000003</v>
      </c>
      <c r="C569" s="20">
        <f>(($B$2+$C$2*LN(A569)+$D$2*(LN(A569))^3)^-1)-273.15</f>
        <v>-2.710703498710302</v>
      </c>
      <c r="D569" s="20">
        <f>(($B$3+$C$3*LN(A569)+$D$3*(LN(A569))^3)^-1)-273.15</f>
        <v>-2.7613790566744001</v>
      </c>
      <c r="E569" s="20">
        <f t="shared" si="34"/>
        <v>-2.4881840955375765</v>
      </c>
      <c r="F569" s="20">
        <f t="shared" si="35"/>
        <v>-2.4881880134441303</v>
      </c>
      <c r="G569" s="20">
        <f t="shared" si="36"/>
        <v>-2.7286096656224004</v>
      </c>
    </row>
    <row r="570" spans="1:7" x14ac:dyDescent="0.25">
      <c r="A570" s="20">
        <v>37750</v>
      </c>
      <c r="B570" s="20">
        <f t="shared" si="33"/>
        <v>37.75</v>
      </c>
      <c r="C570" s="20">
        <f>(($B$2+$C$2*LN(A570)+$D$2*(LN(A570))^3)^-1)-273.15</f>
        <v>-2.7362240503405815</v>
      </c>
      <c r="D570" s="20">
        <f>(($B$3+$C$3*LN(A570)+$D$3*(LN(A570))^3)^-1)-273.15</f>
        <v>-2.7868733413396853</v>
      </c>
      <c r="E570" s="20">
        <f t="shared" si="34"/>
        <v>-2.5137107523752888</v>
      </c>
      <c r="F570" s="20">
        <f t="shared" si="35"/>
        <v>-2.5137147263033057</v>
      </c>
      <c r="G570" s="20">
        <f t="shared" si="36"/>
        <v>-2.7540880612685896</v>
      </c>
    </row>
    <row r="571" spans="1:7" x14ac:dyDescent="0.25">
      <c r="A571" s="20">
        <v>37800</v>
      </c>
      <c r="B571" s="20">
        <f t="shared" si="33"/>
        <v>37.799999999999997</v>
      </c>
      <c r="C571" s="20">
        <f>(($B$2+$C$2*LN(A571)+$D$2*(LN(A571))^3)^-1)-273.15</f>
        <v>-2.7617067359850012</v>
      </c>
      <c r="D571" s="20">
        <f>(($B$3+$C$3*LN(A571)+$D$3*(LN(A571))^3)^-1)-273.15</f>
        <v>-2.8123297987116302</v>
      </c>
      <c r="E571" s="20">
        <f t="shared" si="34"/>
        <v>-2.5391995032354089</v>
      </c>
      <c r="F571" s="20">
        <f t="shared" si="35"/>
        <v>-2.5392035333277931</v>
      </c>
      <c r="G571" s="20">
        <f t="shared" si="36"/>
        <v>-2.7795286270589372</v>
      </c>
    </row>
    <row r="572" spans="1:7" x14ac:dyDescent="0.25">
      <c r="A572" s="20">
        <v>37850</v>
      </c>
      <c r="B572" s="20">
        <f t="shared" si="33"/>
        <v>37.85</v>
      </c>
      <c r="C572" s="20">
        <f>(($B$2+$C$2*LN(A572)+$D$2*(LN(A572))^3)^-1)-273.15</f>
        <v>-2.7871516621891601</v>
      </c>
      <c r="D572" s="20">
        <f>(($B$3+$C$3*LN(A572)+$D$3*(LN(A572))^3)^-1)-273.15</f>
        <v>-2.8377485352272629</v>
      </c>
      <c r="E572" s="20">
        <f t="shared" si="34"/>
        <v>-2.5646504548251414</v>
      </c>
      <c r="F572" s="20">
        <f t="shared" si="35"/>
        <v>-2.5646545412239448</v>
      </c>
      <c r="G572" s="20">
        <f t="shared" si="36"/>
        <v>-2.8049314694790155</v>
      </c>
    </row>
    <row r="573" spans="1:7" x14ac:dyDescent="0.25">
      <c r="A573" s="20">
        <v>37900</v>
      </c>
      <c r="B573" s="20">
        <f t="shared" si="33"/>
        <v>37.9</v>
      </c>
      <c r="C573" s="20">
        <f>(($B$2+$C$2*LN(A573)+$D$2*(LN(A573))^3)^-1)-273.15</f>
        <v>-2.8125589350579503</v>
      </c>
      <c r="D573" s="20">
        <f>(($B$3+$C$3*LN(A573)+$D$3*(LN(A573))^3)^-1)-273.15</f>
        <v>-2.8631296568833022</v>
      </c>
      <c r="E573" s="20">
        <f t="shared" si="34"/>
        <v>-2.5900637134101316</v>
      </c>
      <c r="F573" s="20">
        <f t="shared" si="35"/>
        <v>-2.5900678562567805</v>
      </c>
      <c r="G573" s="20">
        <f t="shared" si="36"/>
        <v>-2.8302966945738035</v>
      </c>
    </row>
    <row r="574" spans="1:7" x14ac:dyDescent="0.25">
      <c r="A574" s="20">
        <v>37950</v>
      </c>
      <c r="B574" s="20">
        <f t="shared" si="33"/>
        <v>37.950000000000003</v>
      </c>
      <c r="C574" s="20">
        <f>(($B$2+$C$2*LN(A574)+$D$2*(LN(A574))^3)^-1)-273.15</f>
        <v>-2.8379286602580578</v>
      </c>
      <c r="D574" s="20">
        <f>(($B$3+$C$3*LN(A574)+$D$3*(LN(A574))^3)^-1)-273.15</f>
        <v>-2.8884732692387161</v>
      </c>
      <c r="E574" s="20">
        <f t="shared" si="34"/>
        <v>-2.615439384817023</v>
      </c>
      <c r="F574" s="20">
        <f t="shared" si="35"/>
        <v>-2.615443584252148</v>
      </c>
      <c r="G574" s="20">
        <f t="shared" si="36"/>
        <v>-2.8556244079503017</v>
      </c>
    </row>
    <row r="575" spans="1:7" x14ac:dyDescent="0.25">
      <c r="A575" s="20">
        <v>38000</v>
      </c>
      <c r="B575" s="20">
        <f t="shared" si="33"/>
        <v>38</v>
      </c>
      <c r="C575" s="20">
        <f>(($B$2+$C$2*LN(A575)+$D$2*(LN(A575))^3)^-1)-273.15</f>
        <v>-2.8632609430201796</v>
      </c>
      <c r="D575" s="20">
        <f>(($B$3+$C$3*LN(A575)+$D$3*(LN(A575))^3)^-1)-273.15</f>
        <v>-2.9137794774170516</v>
      </c>
      <c r="E575" s="20">
        <f t="shared" si="34"/>
        <v>-2.6407775744356172</v>
      </c>
      <c r="F575" s="20">
        <f t="shared" si="35"/>
        <v>-2.6407818305991668</v>
      </c>
      <c r="G575" s="20">
        <f t="shared" si="36"/>
        <v>-2.8809147147795784</v>
      </c>
    </row>
    <row r="576" spans="1:7" x14ac:dyDescent="0.25">
      <c r="A576" s="20">
        <v>38050</v>
      </c>
      <c r="B576" s="20">
        <f t="shared" si="33"/>
        <v>38.049999999999997</v>
      </c>
      <c r="C576" s="20">
        <f>(($B$2+$C$2*LN(A576)+$D$2*(LN(A576))^3)^-1)-273.15</f>
        <v>-2.8885558881415818</v>
      </c>
      <c r="D576" s="20">
        <f>(($B$3+$C$3*LN(A576)+$D$3*(LN(A576))^3)^-1)-273.15</f>
        <v>-2.9390483861086523</v>
      </c>
      <c r="E576" s="20">
        <f t="shared" si="34"/>
        <v>-2.6660783872216598</v>
      </c>
      <c r="F576" s="20">
        <f t="shared" si="35"/>
        <v>-2.6660827002526162</v>
      </c>
      <c r="G576" s="20">
        <f t="shared" si="36"/>
        <v>-2.9061677197993845</v>
      </c>
    </row>
    <row r="577" spans="1:7" x14ac:dyDescent="0.25">
      <c r="A577" s="20">
        <v>38100</v>
      </c>
      <c r="B577" s="20">
        <f t="shared" si="33"/>
        <v>38.1</v>
      </c>
      <c r="C577" s="20">
        <f>(($B$2+$C$2*LN(A577)+$D$2*(LN(A577))^3)^-1)-273.15</f>
        <v>-2.913813599988373</v>
      </c>
      <c r="D577" s="20">
        <f>(($B$3+$C$3*LN(A577)+$D$3*(LN(A577))^3)^-1)-273.15</f>
        <v>-2.9642800995733296</v>
      </c>
      <c r="E577" s="20">
        <f t="shared" si="34"/>
        <v>-2.6913419276986019</v>
      </c>
      <c r="F577" s="20">
        <f t="shared" si="35"/>
        <v>-2.6913462977355493</v>
      </c>
      <c r="G577" s="20">
        <f t="shared" si="36"/>
        <v>-2.9313835273163704</v>
      </c>
    </row>
    <row r="578" spans="1:7" x14ac:dyDescent="0.25">
      <c r="A578" s="20">
        <v>38150</v>
      </c>
      <c r="B578" s="20">
        <f t="shared" si="33"/>
        <v>38.15</v>
      </c>
      <c r="C578" s="20">
        <f>(($B$2+$C$2*LN(A578)+$D$2*(LN(A578))^3)^-1)-273.15</f>
        <v>-2.9390341824977781</v>
      </c>
      <c r="D578" s="20">
        <f>(($B$3+$C$3*LN(A578)+$D$3*(LN(A578))^3)^-1)-273.15</f>
        <v>-2.9894747216423525</v>
      </c>
      <c r="E578" s="20">
        <f t="shared" si="34"/>
        <v>-2.716568299960727</v>
      </c>
      <c r="F578" s="20">
        <f t="shared" si="35"/>
        <v>-2.7165727271411697</v>
      </c>
      <c r="G578" s="20">
        <f t="shared" si="36"/>
        <v>-2.9565622412086441</v>
      </c>
    </row>
    <row r="579" spans="1:7" x14ac:dyDescent="0.25">
      <c r="A579" s="20">
        <v>38200</v>
      </c>
      <c r="B579" s="20">
        <f t="shared" si="33"/>
        <v>38.200000000000003</v>
      </c>
      <c r="C579" s="20">
        <f>(($B$2+$C$2*LN(A579)+$D$2*(LN(A579))^3)^-1)-273.15</f>
        <v>-2.9642177391804694</v>
      </c>
      <c r="D579" s="20">
        <f>(($B$3+$C$3*LN(A579)+$D$3*(LN(A579))^3)^-1)-273.15</f>
        <v>-3.0146323557208916</v>
      </c>
      <c r="E579" s="20">
        <f t="shared" si="34"/>
        <v>-2.7417576076745149</v>
      </c>
      <c r="F579" s="20">
        <f t="shared" si="35"/>
        <v>-2.7417620921355592</v>
      </c>
      <c r="G579" s="20">
        <f t="shared" si="36"/>
        <v>-2.9817039649278172</v>
      </c>
    </row>
    <row r="580" spans="1:7" x14ac:dyDescent="0.25">
      <c r="A580" s="20">
        <v>38250</v>
      </c>
      <c r="B580" s="20">
        <f t="shared" si="33"/>
        <v>38.25</v>
      </c>
      <c r="C580" s="20">
        <f>(($B$2+$C$2*LN(A580)+$D$2*(LN(A580))^3)^-1)-273.15</f>
        <v>-2.9893643731230668</v>
      </c>
      <c r="D580" s="20">
        <f>(($B$3+$C$3*LN(A580)+$D$3*(LN(A580))^3)^-1)-273.15</f>
        <v>-3.0397531047905204</v>
      </c>
      <c r="E580" s="20">
        <f t="shared" si="34"/>
        <v>-2.7669099540819388</v>
      </c>
      <c r="F580" s="20">
        <f t="shared" si="35"/>
        <v>-2.7669144959596679</v>
      </c>
      <c r="G580" s="20">
        <f t="shared" si="36"/>
        <v>-3.0068088015013927</v>
      </c>
    </row>
    <row r="581" spans="1:7" x14ac:dyDescent="0.25">
      <c r="A581" s="20">
        <v>38300</v>
      </c>
      <c r="B581" s="20">
        <f t="shared" si="33"/>
        <v>38.299999999999997</v>
      </c>
      <c r="C581" s="20">
        <f>(($B$2+$C$2*LN(A581)+$D$2*(LN(A581))^3)^-1)-273.15</f>
        <v>-3.0144741869902987</v>
      </c>
      <c r="D581" s="20">
        <f>(($B$3+$C$3*LN(A581)+$D$3*(LN(A581))^3)^-1)-273.15</f>
        <v>-3.0648370714113184</v>
      </c>
      <c r="E581" s="20">
        <f t="shared" si="34"/>
        <v>-2.7920254420020569</v>
      </c>
      <c r="F581" s="20">
        <f t="shared" si="35"/>
        <v>-2.7920300414320423</v>
      </c>
      <c r="G581" s="20">
        <f t="shared" si="36"/>
        <v>-3.031876853535266</v>
      </c>
    </row>
    <row r="582" spans="1:7" x14ac:dyDescent="0.25">
      <c r="A582" s="20">
        <v>38350</v>
      </c>
      <c r="B582" s="20">
        <f t="shared" si="33"/>
        <v>38.35</v>
      </c>
      <c r="C582" s="20">
        <f>(($B$2+$C$2*LN(A582)+$D$2*(LN(A582))^3)^-1)-273.15</f>
        <v>-3.0395472830271615</v>
      </c>
      <c r="D582" s="20">
        <f>(($B$3+$C$3*LN(A582)+$D$3*(LN(A582))^3)^-1)-273.15</f>
        <v>-3.0898843577239745</v>
      </c>
      <c r="E582" s="20">
        <f t="shared" si="34"/>
        <v>-2.8171041738335703</v>
      </c>
      <c r="F582" s="20">
        <f t="shared" si="35"/>
        <v>-2.8171088309504739</v>
      </c>
      <c r="G582" s="20">
        <f t="shared" si="36"/>
        <v>-3.0569082232156575</v>
      </c>
    </row>
    <row r="583" spans="1:7" x14ac:dyDescent="0.25">
      <c r="A583" s="20">
        <v>38400</v>
      </c>
      <c r="B583" s="20">
        <f t="shared" si="33"/>
        <v>38.4</v>
      </c>
      <c r="C583" s="20">
        <f>(($B$2+$C$2*LN(A583)+$D$2*(LN(A583))^3)^-1)-273.15</f>
        <v>-3.0645837630613642</v>
      </c>
      <c r="D583" s="20">
        <f>(($B$3+$C$3*LN(A583)+$D$3*(LN(A583))^3)^-1)-273.15</f>
        <v>-3.1148950654524583</v>
      </c>
      <c r="E583" s="20">
        <f t="shared" si="34"/>
        <v>-2.8421462515571534</v>
      </c>
      <c r="F583" s="20">
        <f t="shared" si="35"/>
        <v>-2.842150966495069</v>
      </c>
      <c r="G583" s="20">
        <f t="shared" si="36"/>
        <v>-3.0819030123116704</v>
      </c>
    </row>
    <row r="584" spans="1:7" x14ac:dyDescent="0.25">
      <c r="A584" s="20">
        <v>38450</v>
      </c>
      <c r="B584" s="20">
        <f t="shared" si="33"/>
        <v>38.450000000000003</v>
      </c>
      <c r="C584" s="20">
        <f>(($B$2+$C$2*LN(A584)+$D$2*(LN(A584))^3)^-1)-273.15</f>
        <v>-3.0895837285053176</v>
      </c>
      <c r="D584" s="20">
        <f>(($B$3+$C$3*LN(A584)+$D$3*(LN(A584))^3)^-1)-273.15</f>
        <v>-3.1398692959059531</v>
      </c>
      <c r="E584" s="20">
        <f t="shared" si="34"/>
        <v>-2.8671517767374439</v>
      </c>
      <c r="F584" s="20">
        <f t="shared" si="35"/>
        <v>-2.8671565496296694</v>
      </c>
      <c r="G584" s="20">
        <f t="shared" si="36"/>
        <v>-3.1068613221773944</v>
      </c>
    </row>
    <row r="585" spans="1:7" x14ac:dyDescent="0.25">
      <c r="A585" s="20">
        <v>38500</v>
      </c>
      <c r="B585" s="20">
        <f t="shared" si="33"/>
        <v>38.5</v>
      </c>
      <c r="C585" s="20">
        <f>(($B$2+$C$2*LN(A585)+$D$2*(LN(A585))^3)^-1)-273.15</f>
        <v>-3.1145472803588632</v>
      </c>
      <c r="D585" s="20">
        <f>(($B$3+$C$3*LN(A585)+$D$3*(LN(A585))^3)^-1)-273.15</f>
        <v>-3.1648071499812431</v>
      </c>
      <c r="E585" s="20">
        <f t="shared" si="34"/>
        <v>-2.8921208505255436</v>
      </c>
      <c r="F585" s="20">
        <f t="shared" si="35"/>
        <v>-2.8921256815047514</v>
      </c>
      <c r="G585" s="20">
        <f t="shared" si="36"/>
        <v>-3.1317832537541221</v>
      </c>
    </row>
    <row r="586" spans="1:7" x14ac:dyDescent="0.25">
      <c r="A586" s="20">
        <v>38550</v>
      </c>
      <c r="B586" s="20">
        <f t="shared" si="33"/>
        <v>38.549999999999997</v>
      </c>
      <c r="C586" s="20">
        <f>(($B$2+$C$2*LN(A586)+$D$2*(LN(A586))^3)^-1)-273.15</f>
        <v>-3.1394745192109212</v>
      </c>
      <c r="D586" s="20">
        <f>(($B$3+$C$3*LN(A586)+$D$3*(LN(A586))^3)^-1)-273.15</f>
        <v>-3.1897087281647032</v>
      </c>
      <c r="E586" s="20">
        <f t="shared" si="34"/>
        <v>-2.9170535736611214</v>
      </c>
      <c r="F586" s="20">
        <f t="shared" si="35"/>
        <v>-2.9170584628591882</v>
      </c>
      <c r="G586" s="20">
        <f t="shared" si="36"/>
        <v>-3.1566689075725662</v>
      </c>
    </row>
    <row r="587" spans="1:7" x14ac:dyDescent="0.25">
      <c r="A587" s="20">
        <v>38600</v>
      </c>
      <c r="B587" s="20">
        <f t="shared" si="33"/>
        <v>38.6</v>
      </c>
      <c r="C587" s="20">
        <f>(($B$2+$C$2*LN(A587)+$D$2*(LN(A587))^3)^-1)-273.15</f>
        <v>-3.1643655452421058</v>
      </c>
      <c r="D587" s="20">
        <f>(($B$3+$C$3*LN(A587)+$D$3*(LN(A587))^3)^-1)-273.15</f>
        <v>-3.2145741305348565</v>
      </c>
      <c r="E587" s="20">
        <f t="shared" si="34"/>
        <v>-2.9419500464747443</v>
      </c>
      <c r="F587" s="20">
        <f t="shared" si="35"/>
        <v>-2.9419549940229217</v>
      </c>
      <c r="G587" s="20">
        <f t="shared" si="36"/>
        <v>-3.1815183837552468</v>
      </c>
    </row>
    <row r="588" spans="1:7" x14ac:dyDescent="0.25">
      <c r="A588" s="20">
        <v>38650</v>
      </c>
      <c r="B588" s="20">
        <f t="shared" si="33"/>
        <v>38.65</v>
      </c>
      <c r="C588" s="20">
        <f>(($B$2+$C$2*LN(A588)+$D$2*(LN(A588))^3)^-1)-273.15</f>
        <v>-3.1892204582266004</v>
      </c>
      <c r="D588" s="20">
        <f>(($B$3+$C$3*LN(A588)+$D$3*(LN(A588))^3)^-1)-273.15</f>
        <v>-3.2394034567641938</v>
      </c>
      <c r="E588" s="20">
        <f t="shared" si="34"/>
        <v>-2.9668103688895826</v>
      </c>
      <c r="F588" s="20">
        <f t="shared" si="35"/>
        <v>-2.9668153749184398</v>
      </c>
      <c r="G588" s="20">
        <f t="shared" si="36"/>
        <v>-3.2063317820184238</v>
      </c>
    </row>
    <row r="589" spans="1:7" x14ac:dyDescent="0.25">
      <c r="A589" s="20">
        <v>38700</v>
      </c>
      <c r="B589" s="20">
        <f t="shared" si="33"/>
        <v>38.700000000000003</v>
      </c>
      <c r="C589" s="20">
        <f>(($B$2+$C$2*LN(A589)+$D$2*(LN(A589))^3)^-1)-273.15</f>
        <v>-3.2140393575345456</v>
      </c>
      <c r="D589" s="20">
        <f>(($B$3+$C$3*LN(A589)+$D$3*(LN(A589))^3)^-1)-273.15</f>
        <v>-3.2641968061216744</v>
      </c>
      <c r="E589" s="20">
        <f t="shared" si="34"/>
        <v>-2.9916346404245928</v>
      </c>
      <c r="F589" s="20">
        <f t="shared" si="35"/>
        <v>-2.9916397050638466</v>
      </c>
      <c r="G589" s="20">
        <f t="shared" si="36"/>
        <v>-3.2311092016743714</v>
      </c>
    </row>
    <row r="590" spans="1:7" x14ac:dyDescent="0.25">
      <c r="A590" s="20">
        <v>38750</v>
      </c>
      <c r="B590" s="20">
        <f t="shared" si="33"/>
        <v>38.75</v>
      </c>
      <c r="C590" s="20">
        <f>(($B$2+$C$2*LN(A590)+$D$2*(LN(A590))^3)^-1)-273.15</f>
        <v>-3.2388223421342559</v>
      </c>
      <c r="D590" s="20">
        <f>(($B$3+$C$3*LN(A590)+$D$3*(LN(A590))^3)^-1)-273.15</f>
        <v>-3.2889542774744882</v>
      </c>
      <c r="E590" s="20">
        <f t="shared" si="34"/>
        <v>-3.0164229601954275</v>
      </c>
      <c r="F590" s="20">
        <f t="shared" si="35"/>
        <v>-3.0164280835742829</v>
      </c>
      <c r="G590" s="20">
        <f t="shared" si="36"/>
        <v>-3.2558507416334805</v>
      </c>
    </row>
    <row r="591" spans="1:7" x14ac:dyDescent="0.25">
      <c r="A591" s="20">
        <v>38800</v>
      </c>
      <c r="B591" s="20">
        <f t="shared" si="33"/>
        <v>38.799999999999997</v>
      </c>
      <c r="C591" s="20">
        <f>(($B$2+$C$2*LN(A591)+$D$2*(LN(A591))^3)^-1)-273.15</f>
        <v>-3.2635695105940385</v>
      </c>
      <c r="D591" s="20">
        <f>(($B$3+$C$3*LN(A591)+$D$3*(LN(A591))^3)^-1)-273.15</f>
        <v>-3.3136759692907276</v>
      </c>
      <c r="E591" s="20">
        <f t="shared" si="34"/>
        <v>-3.0411754269175049</v>
      </c>
      <c r="F591" s="20">
        <f t="shared" si="35"/>
        <v>-3.0411806091644848</v>
      </c>
      <c r="G591" s="20">
        <f t="shared" si="36"/>
        <v>-3.2805565004066466</v>
      </c>
    </row>
    <row r="592" spans="1:7" x14ac:dyDescent="0.25">
      <c r="A592" s="20">
        <v>38850</v>
      </c>
      <c r="B592" s="20">
        <f t="shared" ref="B592:B655" si="37">A592/1000</f>
        <v>38.85</v>
      </c>
      <c r="C592" s="20">
        <f>(($B$2+$C$2*LN(A592)+$D$2*(LN(A592))^3)^-1)-273.15</f>
        <v>-3.2882809610846948</v>
      </c>
      <c r="D592" s="20">
        <f>(($B$3+$C$3*LN(A592)+$D$3*(LN(A592))^3)^-1)-273.15</f>
        <v>-3.3383619796409789</v>
      </c>
      <c r="E592" s="20">
        <f t="shared" si="34"/>
        <v>-3.065892138907941</v>
      </c>
      <c r="F592" s="20">
        <f t="shared" si="35"/>
        <v>-3.0658973801507159</v>
      </c>
      <c r="G592" s="20">
        <f t="shared" si="36"/>
        <v>-3.3052265761070885</v>
      </c>
    </row>
    <row r="593" spans="1:7" x14ac:dyDescent="0.25">
      <c r="A593" s="20">
        <v>38900</v>
      </c>
      <c r="B593" s="20">
        <f t="shared" si="37"/>
        <v>38.9</v>
      </c>
      <c r="C593" s="20">
        <f>(($B$2+$C$2*LN(A593)+$D$2*(LN(A593))^3)^-1)-273.15</f>
        <v>-3.3129567913812821</v>
      </c>
      <c r="D593" s="20">
        <f>(($B$3+$C$3*LN(A593)+$D$3*(LN(A593))^3)^-1)-273.15</f>
        <v>-3.3630124062007667</v>
      </c>
      <c r="E593" s="20">
        <f t="shared" ref="E593:E656" si="38">(($B$4+$C$4*LN($A593)+$D$4*(LN($A593))^3)^-1)-273.15</f>
        <v>-3.0905731940873693</v>
      </c>
      <c r="F593" s="20">
        <f t="shared" ref="F593:F656" si="39">(($B$5+$C$5*LN($A593)+$D$5*(LN($A593))^3)^-1)-273.15</f>
        <v>-3.0905784944529842</v>
      </c>
      <c r="G593" s="20">
        <f t="shared" ref="G593:G656" si="40">(($B$6+$C$6*LN($A593)+$D$6*(LN($A593))^3)^-1)-273.15</f>
        <v>-3.3298610664524517</v>
      </c>
    </row>
    <row r="594" spans="1:7" x14ac:dyDescent="0.25">
      <c r="A594" s="20">
        <v>38950</v>
      </c>
      <c r="B594" s="20">
        <f t="shared" si="37"/>
        <v>38.950000000000003</v>
      </c>
      <c r="C594" s="20">
        <f>(($B$2+$C$2*LN(A594)+$D$2*(LN(A594))^3)^-1)-273.15</f>
        <v>-3.337597098865615</v>
      </c>
      <c r="D594" s="20">
        <f>(($B$3+$C$3*LN(A594)+$D$3*(LN(A594))^3)^-1)-273.15</f>
        <v>-3.3876273462524864</v>
      </c>
      <c r="E594" s="20">
        <f t="shared" si="38"/>
        <v>-3.1152186899823278</v>
      </c>
      <c r="F594" s="20">
        <f t="shared" si="39"/>
        <v>-3.115224049597316</v>
      </c>
      <c r="G594" s="20">
        <f t="shared" si="40"/>
        <v>-3.3544600687674233</v>
      </c>
    </row>
    <row r="595" spans="1:7" x14ac:dyDescent="0.25">
      <c r="A595" s="20">
        <v>39000</v>
      </c>
      <c r="B595" s="20">
        <f t="shared" si="37"/>
        <v>39</v>
      </c>
      <c r="C595" s="20">
        <f>(($B$2+$C$2*LN(A595)+$D$2*(LN(A595))^3)^-1)-273.15</f>
        <v>-3.3622019805280274</v>
      </c>
      <c r="D595" s="20">
        <f>(($B$3+$C$3*LN(A595)+$D$3*(LN(A595))^3)^-1)-273.15</f>
        <v>-3.4122068966876782</v>
      </c>
      <c r="E595" s="20">
        <f t="shared" si="38"/>
        <v>-3.1398287237273053</v>
      </c>
      <c r="F595" s="20">
        <f t="shared" si="39"/>
        <v>-3.1398341427173477</v>
      </c>
      <c r="G595" s="20">
        <f t="shared" si="40"/>
        <v>-3.3790236799850959</v>
      </c>
    </row>
    <row r="596" spans="1:7" x14ac:dyDescent="0.25">
      <c r="A596" s="20">
        <v>39050</v>
      </c>
      <c r="B596" s="20">
        <f t="shared" si="37"/>
        <v>39.049999999999997</v>
      </c>
      <c r="C596" s="20">
        <f>(($B$2+$C$2*LN(A596)+$D$2*(LN(A596))^3)^-1)-273.15</f>
        <v>-3.3867715329694761</v>
      </c>
      <c r="D596" s="20">
        <f>(($B$3+$C$3*LN(A596)+$D$3*(LN(A596))^3)^-1)-273.15</f>
        <v>-3.4367511540088458</v>
      </c>
      <c r="E596" s="20">
        <f t="shared" si="38"/>
        <v>-3.1644033920667312</v>
      </c>
      <c r="F596" s="20">
        <f t="shared" si="39"/>
        <v>-3.1644088705569402</v>
      </c>
      <c r="G596" s="20">
        <f t="shared" si="40"/>
        <v>-3.4035519966494689</v>
      </c>
    </row>
    <row r="597" spans="1:7" x14ac:dyDescent="0.25">
      <c r="A597" s="20">
        <v>39100</v>
      </c>
      <c r="B597" s="20">
        <f t="shared" si="37"/>
        <v>39.1</v>
      </c>
      <c r="C597" s="20">
        <f>(($B$2+$C$2*LN(A597)+$D$2*(LN(A597))^3)^-1)-273.15</f>
        <v>-3.4113058524037569</v>
      </c>
      <c r="D597" s="20">
        <f>(($B$3+$C$3*LN(A597)+$D$3*(LN(A597))^3)^-1)-273.15</f>
        <v>-3.4612602143317872</v>
      </c>
      <c r="E597" s="20">
        <f t="shared" si="38"/>
        <v>-3.1889427913571353</v>
      </c>
      <c r="F597" s="20">
        <f t="shared" si="39"/>
        <v>-3.1889483294719412</v>
      </c>
      <c r="G597" s="20">
        <f t="shared" si="40"/>
        <v>-3.4280451149174951</v>
      </c>
    </row>
    <row r="598" spans="1:7" x14ac:dyDescent="0.25">
      <c r="A598" s="20">
        <v>39150</v>
      </c>
      <c r="B598" s="20">
        <f t="shared" si="37"/>
        <v>39.15</v>
      </c>
      <c r="C598" s="20">
        <f>(($B$2+$C$2*LN(A598)+$D$2*(LN(A598))^3)^-1)-273.15</f>
        <v>-3.4358050346595519</v>
      </c>
      <c r="D598" s="20">
        <f>(($B$3+$C$3*LN(A598)+$D$3*(LN(A598))^3)^-1)-273.15</f>
        <v>-3.4857341733873568</v>
      </c>
      <c r="E598" s="20">
        <f t="shared" si="38"/>
        <v>-3.2134470175691376</v>
      </c>
      <c r="F598" s="20">
        <f t="shared" si="39"/>
        <v>-3.2134526154322316</v>
      </c>
      <c r="G598" s="20">
        <f t="shared" si="40"/>
        <v>-3.4525031305611265</v>
      </c>
    </row>
    <row r="599" spans="1:7" x14ac:dyDescent="0.25">
      <c r="A599" s="20">
        <v>39200</v>
      </c>
      <c r="B599" s="20">
        <f t="shared" si="37"/>
        <v>39.200000000000003</v>
      </c>
      <c r="C599" s="20">
        <f>(($B$2+$C$2*LN(A599)+$D$2*(LN(A599))^3)^-1)-273.15</f>
        <v>-3.4602691751823045</v>
      </c>
      <c r="D599" s="20">
        <f>(($B$3+$C$3*LN(A599)+$D$3*(LN(A599))^3)^-1)-273.15</f>
        <v>-3.5101731265237959</v>
      </c>
      <c r="E599" s="20">
        <f t="shared" si="38"/>
        <v>-3.2379161662895513</v>
      </c>
      <c r="F599" s="20">
        <f t="shared" si="39"/>
        <v>-3.2379218240240561</v>
      </c>
      <c r="G599" s="20">
        <f t="shared" si="40"/>
        <v>-3.47692613896902</v>
      </c>
    </row>
    <row r="600" spans="1:7" x14ac:dyDescent="0.25">
      <c r="A600" s="20">
        <v>39250</v>
      </c>
      <c r="B600" s="20">
        <f t="shared" si="37"/>
        <v>39.25</v>
      </c>
      <c r="C600" s="20">
        <f>(($B$2+$C$2*LN(A600)+$D$2*(LN(A600))^3)^-1)-273.15</f>
        <v>-3.4846983690362663</v>
      </c>
      <c r="D600" s="20">
        <f>(($B$3+$C$3*LN(A600)+$D$3*(LN(A600))^3)^-1)-273.15</f>
        <v>-3.5345771687084948</v>
      </c>
      <c r="E600" s="20">
        <f t="shared" si="38"/>
        <v>-3.2623503327233152</v>
      </c>
      <c r="F600" s="20">
        <f t="shared" si="39"/>
        <v>-3.2623560504517854</v>
      </c>
      <c r="G600" s="20">
        <f t="shared" si="40"/>
        <v>-3.5013142351490956</v>
      </c>
    </row>
    <row r="601" spans="1:7" x14ac:dyDescent="0.25">
      <c r="A601" s="20">
        <v>39300</v>
      </c>
      <c r="B601" s="20">
        <f t="shared" si="37"/>
        <v>39.299999999999997</v>
      </c>
      <c r="C601" s="20">
        <f>(($B$2+$C$2*LN(A601)+$D$2*(LN(A601))^3)^-1)-273.15</f>
        <v>-3.5090927109067707</v>
      </c>
      <c r="D601" s="20">
        <f>(($B$3+$C$3*LN(A601)+$D$3*(LN(A601))^3)^-1)-273.15</f>
        <v>-3.5589463945300963</v>
      </c>
      <c r="E601" s="20">
        <f t="shared" si="38"/>
        <v>-3.2867496116956545</v>
      </c>
      <c r="F601" s="20">
        <f t="shared" si="39"/>
        <v>-3.286755389539735</v>
      </c>
      <c r="G601" s="20">
        <f t="shared" si="40"/>
        <v>-3.5256675137300704</v>
      </c>
    </row>
    <row r="602" spans="1:7" x14ac:dyDescent="0.25">
      <c r="A602" s="20">
        <v>39350</v>
      </c>
      <c r="B602" s="20">
        <f t="shared" si="37"/>
        <v>39.35</v>
      </c>
      <c r="C602" s="20">
        <f>(($B$2+$C$2*LN(A602)+$D$2*(LN(A602))^3)^-1)-273.15</f>
        <v>-3.5334522951017107</v>
      </c>
      <c r="D602" s="20">
        <f>(($B$3+$C$3*LN(A602)+$D$3*(LN(A602))^3)^-1)-273.15</f>
        <v>-3.5832808982005986</v>
      </c>
      <c r="E602" s="20">
        <f t="shared" si="38"/>
        <v>-3.3111140976537285</v>
      </c>
      <c r="F602" s="20">
        <f t="shared" si="39"/>
        <v>-3.3111199357347232</v>
      </c>
      <c r="G602" s="20">
        <f t="shared" si="40"/>
        <v>-3.5499860689637899</v>
      </c>
    </row>
    <row r="603" spans="1:7" x14ac:dyDescent="0.25">
      <c r="A603" s="20">
        <v>39400</v>
      </c>
      <c r="B603" s="20">
        <f t="shared" si="37"/>
        <v>39.4</v>
      </c>
      <c r="C603" s="20">
        <f>(($B$2+$C$2*LN(A603)+$D$2*(LN(A603))^3)^-1)-273.15</f>
        <v>-3.5577772155540401</v>
      </c>
      <c r="D603" s="20">
        <f>(($B$3+$C$3*LN(A603)+$D$3*(LN(A603))^3)^-1)-273.15</f>
        <v>-3.6075807735570038</v>
      </c>
      <c r="E603" s="20">
        <f t="shared" si="38"/>
        <v>-3.335443884669246</v>
      </c>
      <c r="F603" s="20">
        <f t="shared" si="39"/>
        <v>-3.3354497831075491</v>
      </c>
      <c r="G603" s="20">
        <f t="shared" si="40"/>
        <v>-3.5742699947269898</v>
      </c>
    </row>
    <row r="604" spans="1:7" x14ac:dyDescent="0.25">
      <c r="A604" s="20">
        <v>39450</v>
      </c>
      <c r="B604" s="20">
        <f t="shared" si="37"/>
        <v>39.450000000000003</v>
      </c>
      <c r="C604" s="20">
        <f>(($B$2+$C$2*LN(A604)+$D$2*(LN(A604))^3)^-1)-273.15</f>
        <v>-3.5820675658234791</v>
      </c>
      <c r="D604" s="20">
        <f>(($B$3+$C$3*LN(A604)+$D$3*(LN(A604))^3)^-1)-273.15</f>
        <v>-3.6318461140638192</v>
      </c>
      <c r="E604" s="20">
        <f t="shared" si="38"/>
        <v>-3.3597390664397722</v>
      </c>
      <c r="F604" s="20">
        <f t="shared" si="39"/>
        <v>-3.3597450253552665</v>
      </c>
      <c r="G604" s="20">
        <f t="shared" si="40"/>
        <v>-3.5985193845233425</v>
      </c>
    </row>
    <row r="605" spans="1:7" x14ac:dyDescent="0.25">
      <c r="A605" s="20">
        <v>39500</v>
      </c>
      <c r="B605" s="20">
        <f t="shared" si="37"/>
        <v>39.5</v>
      </c>
      <c r="C605" s="20">
        <f>(($B$2+$C$2*LN(A605)+$D$2*(LN(A605))^3)^-1)-273.15</f>
        <v>-3.6063234390985031</v>
      </c>
      <c r="D605" s="20">
        <f>(($B$3+$C$3*LN(A605)+$D$3*(LN(A605))^3)^-1)-273.15</f>
        <v>-3.6560770128144213</v>
      </c>
      <c r="E605" s="20">
        <f t="shared" si="38"/>
        <v>-3.3839997362909457</v>
      </c>
      <c r="F605" s="20">
        <f t="shared" si="39"/>
        <v>-3.3840057558028889</v>
      </c>
      <c r="G605" s="20">
        <f t="shared" si="40"/>
        <v>-3.6227343314853329</v>
      </c>
    </row>
    <row r="606" spans="1:7" x14ac:dyDescent="0.25">
      <c r="A606" s="20">
        <v>39550</v>
      </c>
      <c r="B606" s="20">
        <f t="shared" si="37"/>
        <v>39.549999999999997</v>
      </c>
      <c r="C606" s="20">
        <f>(($B$2+$C$2*LN(A606)+$D$2*(LN(A606))^3)^-1)-273.15</f>
        <v>-3.630544928198276</v>
      </c>
      <c r="D606" s="20">
        <f>(($B$3+$C$3*LN(A606)+$D$3*(LN(A606))^3)^-1)-273.15</f>
        <v>-3.6802735625335004</v>
      </c>
      <c r="E606" s="20">
        <f t="shared" si="38"/>
        <v>-3.4082259871787528</v>
      </c>
      <c r="F606" s="20">
        <f t="shared" si="39"/>
        <v>-3.4082320674056632</v>
      </c>
      <c r="G606" s="20">
        <f t="shared" si="40"/>
        <v>-3.646914928376475</v>
      </c>
    </row>
    <row r="607" spans="1:7" x14ac:dyDescent="0.25">
      <c r="A607" s="20">
        <v>39600</v>
      </c>
      <c r="B607" s="20">
        <f t="shared" si="37"/>
        <v>39.6</v>
      </c>
      <c r="C607" s="20">
        <f>(($B$2+$C$2*LN(A607)+$D$2*(LN(A607))^3)^-1)-273.15</f>
        <v>-3.6547321255745828</v>
      </c>
      <c r="D607" s="20">
        <f>(($B$3+$C$3*LN(A607)+$D$3*(LN(A607))^3)^-1)-273.15</f>
        <v>-3.7044358555783674</v>
      </c>
      <c r="E607" s="20">
        <f t="shared" si="38"/>
        <v>-3.432417911690834</v>
      </c>
      <c r="F607" s="20">
        <f t="shared" si="39"/>
        <v>-3.4324240527507186</v>
      </c>
      <c r="G607" s="20">
        <f t="shared" si="40"/>
        <v>-3.6710612675929042</v>
      </c>
    </row>
    <row r="608" spans="1:7" x14ac:dyDescent="0.25">
      <c r="A608" s="20">
        <v>39650</v>
      </c>
      <c r="B608" s="20">
        <f t="shared" si="37"/>
        <v>39.65</v>
      </c>
      <c r="C608" s="20">
        <f>(($B$2+$C$2*LN(A608)+$D$2*(LN(A608))^3)^-1)-273.15</f>
        <v>-3.6788851233138757</v>
      </c>
      <c r="D608" s="20">
        <f>(($B$3+$C$3*LN(A608)+$D$3*(LN(A608))^3)^-1)-273.15</f>
        <v>-3.7285639839417968</v>
      </c>
      <c r="E608" s="20">
        <f t="shared" si="38"/>
        <v>-3.4565756020488152</v>
      </c>
      <c r="F608" s="20">
        <f t="shared" si="39"/>
        <v>-3.4565818040590557</v>
      </c>
      <c r="G608" s="20">
        <f t="shared" si="40"/>
        <v>-3.6951734411653661</v>
      </c>
    </row>
    <row r="609" spans="1:7" x14ac:dyDescent="0.25">
      <c r="A609" s="20">
        <v>39700</v>
      </c>
      <c r="B609" s="20">
        <f t="shared" si="37"/>
        <v>39.700000000000003</v>
      </c>
      <c r="C609" s="20">
        <f>(($B$2+$C$2*LN(A609)+$D$2*(LN(A609))^3)^-1)-273.15</f>
        <v>-3.7030040131390365</v>
      </c>
      <c r="D609" s="20">
        <f>(($B$3+$C$3*LN(A609)+$D$3*(LN(A609))^3)^-1)-273.15</f>
        <v>-3.7526580392530491</v>
      </c>
      <c r="E609" s="20">
        <f t="shared" si="38"/>
        <v>-3.4806991501102402</v>
      </c>
      <c r="F609" s="20">
        <f t="shared" si="39"/>
        <v>-3.4807054131876498</v>
      </c>
      <c r="G609" s="20">
        <f t="shared" si="40"/>
        <v>-3.7192515407614337</v>
      </c>
    </row>
    <row r="610" spans="1:7" x14ac:dyDescent="0.25">
      <c r="A610" s="20">
        <v>39750</v>
      </c>
      <c r="B610" s="20">
        <f t="shared" si="37"/>
        <v>39.75</v>
      </c>
      <c r="C610" s="20">
        <f>(($B$2+$C$2*LN(A610)+$D$2*(LN(A610))^3)^-1)-273.15</f>
        <v>-3.7270888864110816</v>
      </c>
      <c r="D610" s="20">
        <f>(($B$3+$C$3*LN(A610)+$D$3*(LN(A610))^3)^-1)-273.15</f>
        <v>-3.776718112780145</v>
      </c>
      <c r="E610" s="20">
        <f t="shared" si="38"/>
        <v>-3.5047886473703329</v>
      </c>
      <c r="F610" s="20">
        <f t="shared" si="39"/>
        <v>-3.5047949716308722</v>
      </c>
      <c r="G610" s="20">
        <f t="shared" si="40"/>
        <v>-3.743295657686815</v>
      </c>
    </row>
    <row r="611" spans="1:7" x14ac:dyDescent="0.25">
      <c r="A611" s="20">
        <v>39800</v>
      </c>
      <c r="B611" s="20">
        <f t="shared" si="37"/>
        <v>39.799999999999997</v>
      </c>
      <c r="C611" s="20">
        <f>(($B$2+$C$2*LN(A611)+$D$2*(LN(A611))^3)^-1)-273.15</f>
        <v>-3.7511398341316067</v>
      </c>
      <c r="D611" s="20">
        <f>(($B$3+$C$3*LN(A611)+$D$3*(LN(A611))^3)^-1)-273.15</f>
        <v>-3.8007442954318549</v>
      </c>
      <c r="E611" s="20">
        <f t="shared" si="38"/>
        <v>-3.5288441849637593</v>
      </c>
      <c r="F611" s="20">
        <f t="shared" si="39"/>
        <v>-3.5288505705230477</v>
      </c>
      <c r="G611" s="20">
        <f t="shared" si="40"/>
        <v>-3.7673058828878538</v>
      </c>
    </row>
    <row r="612" spans="1:7" x14ac:dyDescent="0.25">
      <c r="A612" s="20">
        <v>39850</v>
      </c>
      <c r="B612" s="20">
        <f t="shared" si="37"/>
        <v>39.85</v>
      </c>
      <c r="C612" s="20">
        <f>(($B$2+$C$2*LN(A612)+$D$2*(LN(A612))^3)^-1)-273.15</f>
        <v>-3.7751569469440369</v>
      </c>
      <c r="D612" s="20">
        <f>(($B$3+$C$3*LN(A612)+$D$3*(LN(A612))^3)^-1)-273.15</f>
        <v>-3.8247366777591765</v>
      </c>
      <c r="E612" s="20">
        <f t="shared" si="38"/>
        <v>-3.5528658536668445</v>
      </c>
      <c r="F612" s="20">
        <f t="shared" si="39"/>
        <v>-3.5528723006397058</v>
      </c>
      <c r="G612" s="20">
        <f t="shared" si="40"/>
        <v>-3.7912823069530077</v>
      </c>
    </row>
    <row r="613" spans="1:7" x14ac:dyDescent="0.25">
      <c r="A613" s="20">
        <v>39900</v>
      </c>
      <c r="B613" s="20">
        <f t="shared" si="37"/>
        <v>39.9</v>
      </c>
      <c r="C613" s="20">
        <f>(($B$2+$C$2*LN(A613)+$D$2*(LN(A613))^3)^-1)-273.15</f>
        <v>-3.7991403151359577</v>
      </c>
      <c r="D613" s="20">
        <f>(($B$3+$C$3*LN(A613)+$D$3*(LN(A613))^3)^-1)-273.15</f>
        <v>-3.848695349957552</v>
      </c>
      <c r="E613" s="20">
        <f t="shared" si="38"/>
        <v>-3.5768537438992212</v>
      </c>
      <c r="F613" s="20">
        <f t="shared" si="39"/>
        <v>-3.576860252399797</v>
      </c>
      <c r="G613" s="20">
        <f t="shared" si="40"/>
        <v>-3.8152250201147808</v>
      </c>
    </row>
    <row r="614" spans="1:7" x14ac:dyDescent="0.25">
      <c r="A614" s="20">
        <v>39950</v>
      </c>
      <c r="B614" s="20">
        <f t="shared" si="37"/>
        <v>39.950000000000003</v>
      </c>
      <c r="C614" s="20">
        <f>(($B$2+$C$2*LN(A614)+$D$2*(LN(A614))^3)^-1)-273.15</f>
        <v>-3.8230900286405358</v>
      </c>
      <c r="D614" s="20">
        <f>(($B$3+$C$3*LN(A614)+$D$3*(LN(A614))^3)^-1)-273.15</f>
        <v>-3.8726204018686872</v>
      </c>
      <c r="E614" s="20">
        <f t="shared" si="38"/>
        <v>-3.6008079457253643</v>
      </c>
      <c r="F614" s="20">
        <f t="shared" si="39"/>
        <v>-3.6008145158674552</v>
      </c>
      <c r="G614" s="20">
        <f t="shared" si="40"/>
        <v>-3.8391341122515996</v>
      </c>
    </row>
    <row r="615" spans="1:7" x14ac:dyDescent="0.25">
      <c r="A615" s="20">
        <v>40000</v>
      </c>
      <c r="B615" s="20">
        <f t="shared" si="37"/>
        <v>40</v>
      </c>
      <c r="C615" s="20">
        <f>(($B$2+$C$2*LN(A615)+$D$2*(LN(A615))^3)^-1)-273.15</f>
        <v>-3.847006177038736</v>
      </c>
      <c r="D615" s="20">
        <f>(($B$3+$C$3*LN(A615)+$D$3*(LN(A615))^3)^-1)-273.15</f>
        <v>-3.8965119229821426</v>
      </c>
      <c r="E615" s="20">
        <f t="shared" si="38"/>
        <v>-3.6247285488572061</v>
      </c>
      <c r="F615" s="20">
        <f t="shared" si="39"/>
        <v>-3.6247351807538166</v>
      </c>
      <c r="G615" s="20">
        <f t="shared" si="40"/>
        <v>-3.8630096728897456</v>
      </c>
    </row>
    <row r="616" spans="1:7" x14ac:dyDescent="0.25">
      <c r="A616" s="20">
        <v>40050</v>
      </c>
      <c r="B616" s="20">
        <f t="shared" si="37"/>
        <v>40.049999999999997</v>
      </c>
      <c r="C616" s="20">
        <f>(($B$2+$C$2*LN(A616)+$D$2*(LN(A616))^3)^-1)-273.15</f>
        <v>-3.8708888495609699</v>
      </c>
      <c r="D616" s="20">
        <f>(($B$3+$C$3*LN(A616)+$D$3*(LN(A616))^3)^-1)-273.15</f>
        <v>-3.9203700024373234</v>
      </c>
      <c r="E616" s="20">
        <f t="shared" si="38"/>
        <v>-3.6486156426552157</v>
      </c>
      <c r="F616" s="20">
        <f t="shared" si="39"/>
        <v>-3.6486223364188959</v>
      </c>
      <c r="G616" s="20">
        <f t="shared" si="40"/>
        <v>-3.8868517912049469</v>
      </c>
    </row>
    <row r="617" spans="1:7" x14ac:dyDescent="0.25">
      <c r="A617" s="20">
        <v>40100</v>
      </c>
      <c r="B617" s="20">
        <f t="shared" si="37"/>
        <v>40.1</v>
      </c>
      <c r="C617" s="20">
        <f>(($B$2+$C$2*LN(A617)+$D$2*(LN(A617))^3)^-1)-273.15</f>
        <v>-3.8947381350888577</v>
      </c>
      <c r="D617" s="20">
        <f>(($B$3+$C$3*LN(A617)+$D$3*(LN(A617))^3)^-1)-273.15</f>
        <v>-3.9441947290252983</v>
      </c>
      <c r="E617" s="20">
        <f t="shared" si="38"/>
        <v>-3.67246931613073</v>
      </c>
      <c r="F617" s="20">
        <f t="shared" si="39"/>
        <v>-3.6724760718731204</v>
      </c>
      <c r="G617" s="20">
        <f t="shared" si="40"/>
        <v>-3.9106605560244247</v>
      </c>
    </row>
    <row r="618" spans="1:7" x14ac:dyDescent="0.25">
      <c r="A618" s="20">
        <v>40150</v>
      </c>
      <c r="B618" s="20">
        <f t="shared" si="37"/>
        <v>40.15</v>
      </c>
      <c r="C618" s="20">
        <f>(($B$2+$C$2*LN(A618)+$D$2*(LN(A618))^3)^-1)-273.15</f>
        <v>-3.9185541221570475</v>
      </c>
      <c r="D618" s="20">
        <f>(($B$3+$C$3*LN(A618)+$D$3*(LN(A618))^3)^-1)-273.15</f>
        <v>-3.967986191190505</v>
      </c>
      <c r="E618" s="20">
        <f t="shared" si="38"/>
        <v>-3.6962896579471476</v>
      </c>
      <c r="F618" s="20">
        <f t="shared" si="39"/>
        <v>-3.6962964757797181</v>
      </c>
      <c r="G618" s="20">
        <f t="shared" si="40"/>
        <v>-3.9344360558283711</v>
      </c>
    </row>
    <row r="619" spans="1:7" x14ac:dyDescent="0.25">
      <c r="A619" s="20">
        <v>40200</v>
      </c>
      <c r="B619" s="20">
        <f t="shared" si="37"/>
        <v>40.200000000000003</v>
      </c>
      <c r="C619" s="20">
        <f>(($B$2+$C$2*LN(A619)+$D$2*(LN(A619))^3)^-1)-273.15</f>
        <v>-3.9423368989551477</v>
      </c>
      <c r="D619" s="20">
        <f>(($B$3+$C$3*LN(A619)+$D$3*(LN(A619))^3)^-1)-273.15</f>
        <v>-3.9917444770325119</v>
      </c>
      <c r="E619" s="20">
        <f t="shared" si="38"/>
        <v>-3.720076756422543</v>
      </c>
      <c r="F619" s="20">
        <f t="shared" si="39"/>
        <v>-3.7200836364559109</v>
      </c>
      <c r="G619" s="20">
        <f t="shared" si="40"/>
        <v>-3.9581783787522227</v>
      </c>
    </row>
    <row r="620" spans="1:7" x14ac:dyDescent="0.25">
      <c r="A620" s="20">
        <v>40250</v>
      </c>
      <c r="B620" s="20">
        <f t="shared" si="37"/>
        <v>40.25</v>
      </c>
      <c r="C620" s="20">
        <f>(($B$2+$C$2*LN(A620)+$D$2*(LN(A620))^3)^-1)-273.15</f>
        <v>-3.9660865533292622</v>
      </c>
      <c r="D620" s="20">
        <f>(($B$3+$C$3*LN(A620)+$D$3*(LN(A620))^3)^-1)-273.15</f>
        <v>-4.0154696743080081</v>
      </c>
      <c r="E620" s="20">
        <f t="shared" si="38"/>
        <v>-3.7438306995306903</v>
      </c>
      <c r="F620" s="20">
        <f t="shared" si="39"/>
        <v>-3.7438376418749613</v>
      </c>
      <c r="G620" s="20">
        <f t="shared" si="40"/>
        <v>-3.9818876125879683</v>
      </c>
    </row>
    <row r="621" spans="1:7" x14ac:dyDescent="0.25">
      <c r="A621" s="20">
        <v>40300</v>
      </c>
      <c r="B621" s="20">
        <f t="shared" si="37"/>
        <v>40.299999999999997</v>
      </c>
      <c r="C621" s="20">
        <f>(($B$2+$C$2*LN(A621)+$D$2*(LN(A621))^3)^-1)-273.15</f>
        <v>-3.9898031727839225</v>
      </c>
      <c r="D621" s="20">
        <f>(($B$3+$C$3*LN(A621)+$D$3*(LN(A621))^3)^-1)-273.15</f>
        <v>-4.0391618704322809</v>
      </c>
      <c r="E621" s="20">
        <f t="shared" si="38"/>
        <v>-3.7675515749032797</v>
      </c>
      <c r="F621" s="20">
        <f t="shared" si="39"/>
        <v>-3.767558579668048</v>
      </c>
      <c r="G621" s="20">
        <f t="shared" si="40"/>
        <v>-4.0055638447861952</v>
      </c>
    </row>
    <row r="622" spans="1:7" x14ac:dyDescent="0.25">
      <c r="A622" s="20">
        <v>40350</v>
      </c>
      <c r="B622" s="20">
        <f t="shared" si="37"/>
        <v>40.35</v>
      </c>
      <c r="C622" s="20">
        <f>(($B$2+$C$2*LN(A622)+$D$2*(LN(A622))^3)^-1)-273.15</f>
        <v>-4.013486844483964</v>
      </c>
      <c r="D622" s="20">
        <f>(($B$3+$C$3*LN(A622)+$D$3*(LN(A622))^3)^-1)-273.15</f>
        <v>-4.0628211524812059</v>
      </c>
      <c r="E622" s="20">
        <f t="shared" si="38"/>
        <v>-3.7912394698315666</v>
      </c>
      <c r="F622" s="20">
        <f t="shared" si="39"/>
        <v>-3.791246537125744</v>
      </c>
      <c r="G622" s="20">
        <f t="shared" si="40"/>
        <v>-4.0292071624576806</v>
      </c>
    </row>
    <row r="623" spans="1:7" x14ac:dyDescent="0.25">
      <c r="A623" s="20">
        <v>40400</v>
      </c>
      <c r="B623" s="20">
        <f t="shared" si="37"/>
        <v>40.4</v>
      </c>
      <c r="C623" s="20">
        <f>(($B$2+$C$2*LN(A623)+$D$2*(LN(A623))^3)^-1)-273.15</f>
        <v>-4.0371376552557763</v>
      </c>
      <c r="D623" s="20">
        <f>(($B$3+$C$3*LN(A623)+$D$3*(LN(A623))^3)^-1)-273.15</f>
        <v>-4.0864476071927811</v>
      </c>
      <c r="E623" s="20">
        <f t="shared" si="38"/>
        <v>-3.8148944712679622</v>
      </c>
      <c r="F623" s="20">
        <f t="shared" si="39"/>
        <v>-3.8149016011997219</v>
      </c>
      <c r="G623" s="20">
        <f t="shared" si="40"/>
        <v>-4.052817652375154</v>
      </c>
    </row>
    <row r="624" spans="1:7" x14ac:dyDescent="0.25">
      <c r="A624" s="20">
        <v>40450</v>
      </c>
      <c r="B624" s="20">
        <f t="shared" si="37"/>
        <v>40.450000000000003</v>
      </c>
      <c r="C624" s="20">
        <f>(($B$2+$C$2*LN(A624)+$D$2*(LN(A624))^3)^-1)-273.15</f>
        <v>-4.0607556915895771</v>
      </c>
      <c r="D624" s="20">
        <f>(($B$3+$C$3*LN(A624)+$D$3*(LN(A624))^3)^-1)-273.15</f>
        <v>-4.1100413209689464</v>
      </c>
      <c r="E624" s="20">
        <f t="shared" si="38"/>
        <v>-3.8385166658279672</v>
      </c>
      <c r="F624" s="20">
        <f t="shared" si="39"/>
        <v>-3.8385238585051411</v>
      </c>
      <c r="G624" s="20">
        <f t="shared" si="40"/>
        <v>-4.076395400975116</v>
      </c>
    </row>
    <row r="625" spans="1:7" x14ac:dyDescent="0.25">
      <c r="A625" s="20">
        <v>40500</v>
      </c>
      <c r="B625" s="20">
        <f t="shared" si="37"/>
        <v>40.5</v>
      </c>
      <c r="C625" s="20">
        <f>(($B$2+$C$2*LN(A625)+$D$2*(LN(A625))^3)^-1)-273.15</f>
        <v>-4.0843410396408331</v>
      </c>
      <c r="D625" s="20">
        <f>(($B$3+$C$3*LN(A625)+$D$3*(LN(A625))^3)^-1)-273.15</f>
        <v>-4.133602379877459</v>
      </c>
      <c r="E625" s="20">
        <f t="shared" si="38"/>
        <v>-3.862106139791706</v>
      </c>
      <c r="F625" s="20">
        <f t="shared" si="39"/>
        <v>-3.8621133953215576</v>
      </c>
      <c r="G625" s="20">
        <f t="shared" si="40"/>
        <v>-4.0999404943596005</v>
      </c>
    </row>
    <row r="626" spans="1:7" x14ac:dyDescent="0.25">
      <c r="A626" s="20">
        <v>40550</v>
      </c>
      <c r="B626" s="20">
        <f t="shared" si="37"/>
        <v>40.549999999999997</v>
      </c>
      <c r="C626" s="20">
        <f>(($B$2+$C$2*LN(A626)+$D$2*(LN(A626))^3)^-1)-273.15</f>
        <v>-4.1078937852320792</v>
      </c>
      <c r="D626" s="20">
        <f>(($B$3+$C$3*LN(A626)+$D$3*(LN(A626))^3)^-1)-273.15</f>
        <v>-4.157130869653372</v>
      </c>
      <c r="E626" s="20">
        <f t="shared" si="38"/>
        <v>-3.8856629791059731</v>
      </c>
      <c r="F626" s="20">
        <f t="shared" si="39"/>
        <v>-3.8856702975950839</v>
      </c>
      <c r="G626" s="20">
        <f t="shared" si="40"/>
        <v>-4.1234530182976528</v>
      </c>
    </row>
    <row r="627" spans="1:7" x14ac:dyDescent="0.25">
      <c r="A627" s="20">
        <v>40600</v>
      </c>
      <c r="B627" s="20">
        <f t="shared" si="37"/>
        <v>40.6</v>
      </c>
      <c r="C627" s="20">
        <f>(($B$2+$C$2*LN(A627)+$D$2*(LN(A627))^3)^-1)-273.15</f>
        <v>-4.1314140138545667</v>
      </c>
      <c r="D627" s="20">
        <f>(($B$3+$C$3*LN(A627)+$D$3*(LN(A627))^3)^-1)-273.15</f>
        <v>-4.1806268757006251</v>
      </c>
      <c r="E627" s="20">
        <f t="shared" si="38"/>
        <v>-3.9091872693853134</v>
      </c>
      <c r="F627" s="20">
        <f t="shared" si="39"/>
        <v>-3.9091946509398667</v>
      </c>
      <c r="G627" s="20">
        <f t="shared" si="40"/>
        <v>-4.146933058227205</v>
      </c>
    </row>
    <row r="628" spans="1:7" x14ac:dyDescent="0.25">
      <c r="A628" s="20">
        <v>40650</v>
      </c>
      <c r="B628" s="20">
        <f t="shared" si="37"/>
        <v>40.65</v>
      </c>
      <c r="C628" s="20">
        <f>(($B$2+$C$2*LN(A628)+$D$2*(LN(A628))^3)^-1)-273.15</f>
        <v>-4.1549018106699691</v>
      </c>
      <c r="D628" s="20">
        <f>(($B$3+$C$3*LN(A628)+$D$3*(LN(A628))^3)^-1)-273.15</f>
        <v>-4.2040904830941486</v>
      </c>
      <c r="E628" s="20">
        <f t="shared" si="38"/>
        <v>-3.9326790959145796</v>
      </c>
      <c r="F628" s="20">
        <f t="shared" si="39"/>
        <v>-3.9326865406400771</v>
      </c>
      <c r="G628" s="20">
        <f t="shared" si="40"/>
        <v>-4.1703806992567252</v>
      </c>
    </row>
    <row r="629" spans="1:7" x14ac:dyDescent="0.25">
      <c r="A629" s="20">
        <v>40700</v>
      </c>
      <c r="B629" s="20">
        <f t="shared" si="37"/>
        <v>40.700000000000003</v>
      </c>
      <c r="C629" s="20">
        <f>(($B$2+$C$2*LN(A629)+$D$2*(LN(A629))^3)^-1)-273.15</f>
        <v>-4.1783572605119161</v>
      </c>
      <c r="D629" s="20">
        <f>(($B$3+$C$3*LN(A629)+$D$3*(LN(A629))^3)^-1)-273.15</f>
        <v>-4.2275217765812272</v>
      </c>
      <c r="E629" s="20">
        <f t="shared" si="38"/>
        <v>-3.9561385436498995</v>
      </c>
      <c r="F629" s="20">
        <f t="shared" si="39"/>
        <v>-3.9561460516511033</v>
      </c>
      <c r="G629" s="20">
        <f t="shared" si="40"/>
        <v>-4.193796026166865</v>
      </c>
    </row>
    <row r="630" spans="1:7" x14ac:dyDescent="0.25">
      <c r="A630" s="20">
        <v>40750</v>
      </c>
      <c r="B630" s="20">
        <f t="shared" si="37"/>
        <v>40.75</v>
      </c>
      <c r="C630" s="20">
        <f>(($B$2+$C$2*LN(A630)+$D$2*(LN(A630))^3)^-1)-273.15</f>
        <v>-4.2017804478880976</v>
      </c>
      <c r="D630" s="20">
        <f>(($B$3+$C$3*LN(A630)+$D$3*(LN(A630))^3)^-1)-273.15</f>
        <v>-4.2509208405831487</v>
      </c>
      <c r="E630" s="20">
        <f t="shared" si="38"/>
        <v>-3.9795656972204938</v>
      </c>
      <c r="F630" s="20">
        <f t="shared" si="39"/>
        <v>-3.9795732686018823</v>
      </c>
      <c r="G630" s="20">
        <f t="shared" si="40"/>
        <v>-4.2171791234121656</v>
      </c>
    </row>
    <row r="631" spans="1:7" x14ac:dyDescent="0.25">
      <c r="A631" s="20">
        <v>40800</v>
      </c>
      <c r="B631" s="20">
        <f t="shared" si="37"/>
        <v>40.799999999999997</v>
      </c>
      <c r="C631" s="20">
        <f>(($B$2+$C$2*LN(A631)+$D$2*(LN(A631))^3)^-1)-273.15</f>
        <v>-4.2251714569812293</v>
      </c>
      <c r="D631" s="20">
        <f>(($B$3+$C$3*LN(A631)+$D$3*(LN(A631))^3)^-1)-273.15</f>
        <v>-4.2742877591970796</v>
      </c>
      <c r="E631" s="20">
        <f t="shared" si="38"/>
        <v>-4.0029606409303824</v>
      </c>
      <c r="F631" s="20">
        <f t="shared" si="39"/>
        <v>-4.0029682757958653</v>
      </c>
      <c r="G631" s="20">
        <f t="shared" si="40"/>
        <v>-4.2405300751226491</v>
      </c>
    </row>
    <row r="632" spans="1:7" x14ac:dyDescent="0.25">
      <c r="A632" s="20">
        <v>40850</v>
      </c>
      <c r="B632" s="20">
        <f t="shared" si="37"/>
        <v>40.85</v>
      </c>
      <c r="C632" s="20">
        <f>(($B$2+$C$2*LN(A632)+$D$2*(LN(A632))^3)^-1)-273.15</f>
        <v>-4.2485303716514409</v>
      </c>
      <c r="D632" s="20">
        <f>(($B$3+$C$3*LN(A632)+$D$3*(LN(A632))^3)^-1)-273.15</f>
        <v>-4.2976226161974296</v>
      </c>
      <c r="E632" s="20">
        <f t="shared" si="38"/>
        <v>-4.026323458760487</v>
      </c>
      <c r="F632" s="20">
        <f t="shared" si="39"/>
        <v>-4.026331157213292</v>
      </c>
      <c r="G632" s="20">
        <f t="shared" si="40"/>
        <v>-4.2638489651056943</v>
      </c>
    </row>
    <row r="633" spans="1:7" x14ac:dyDescent="0.25">
      <c r="A633" s="20">
        <v>40900</v>
      </c>
      <c r="B633" s="20">
        <f t="shared" si="37"/>
        <v>40.9</v>
      </c>
      <c r="C633" s="20">
        <f>(($B$2+$C$2*LN(A633)+$D$2*(LN(A633))^3)^-1)-273.15</f>
        <v>-4.2718572754372985</v>
      </c>
      <c r="D633" s="20">
        <f>(($B$3+$C$3*LN(A633)+$D$3*(LN(A633))^3)^-1)-273.15</f>
        <v>-4.3209254950377272</v>
      </c>
      <c r="E633" s="20">
        <f t="shared" si="38"/>
        <v>-4.0496542343693136</v>
      </c>
      <c r="F633" s="20">
        <f t="shared" si="39"/>
        <v>-4.0496619965122136</v>
      </c>
      <c r="G633" s="20">
        <f t="shared" si="40"/>
        <v>-4.2871358768471737</v>
      </c>
    </row>
    <row r="634" spans="1:7" x14ac:dyDescent="0.25">
      <c r="A634" s="20">
        <v>40950</v>
      </c>
      <c r="B634" s="20">
        <f t="shared" si="37"/>
        <v>40.950000000000003</v>
      </c>
      <c r="C634" s="20">
        <f>(($B$2+$C$2*LN(A634)+$D$2*(LN(A634))^3)^-1)-273.15</f>
        <v>-4.2951522515577381</v>
      </c>
      <c r="D634" s="20">
        <f>(($B$3+$C$3*LN(A634)+$D$3*(LN(A634))^3)^-1)-273.15</f>
        <v>-4.3441964788520409</v>
      </c>
      <c r="E634" s="20">
        <f t="shared" si="38"/>
        <v>-4.0729530510955669</v>
      </c>
      <c r="F634" s="20">
        <f t="shared" si="39"/>
        <v>-4.0729608770306527</v>
      </c>
      <c r="G634" s="20">
        <f t="shared" si="40"/>
        <v>-4.3103908935136701</v>
      </c>
    </row>
    <row r="635" spans="1:7" x14ac:dyDescent="0.25">
      <c r="A635" s="20">
        <v>41000</v>
      </c>
      <c r="B635" s="20">
        <f t="shared" si="37"/>
        <v>41</v>
      </c>
      <c r="C635" s="20">
        <f>(($B$2+$C$2*LN(A635)+$D$2*(LN(A635))^3)^-1)-273.15</f>
        <v>-4.3184153829137699</v>
      </c>
      <c r="D635" s="20">
        <f>(($B$3+$C$3*LN(A635)+$D$3*(LN(A635))^3)^-1)-273.15</f>
        <v>-4.3674356504567413</v>
      </c>
      <c r="E635" s="20">
        <f t="shared" si="38"/>
        <v>-4.0962199919589466</v>
      </c>
      <c r="F635" s="20">
        <f t="shared" si="39"/>
        <v>-4.0962278817878541</v>
      </c>
      <c r="G635" s="20">
        <f t="shared" si="40"/>
        <v>-4.333614097953614</v>
      </c>
    </row>
    <row r="636" spans="1:7" x14ac:dyDescent="0.25">
      <c r="A636" s="20">
        <v>41050</v>
      </c>
      <c r="B636" s="20">
        <f t="shared" si="37"/>
        <v>41.05</v>
      </c>
      <c r="C636" s="20">
        <f>(($B$2+$C$2*LN(A636)+$D$2*(LN(A636))^3)^-1)-273.15</f>
        <v>-4.3416467520895594</v>
      </c>
      <c r="D636" s="20">
        <f>(($B$3+$C$3*LN(A636)+$D$3*(LN(A636))^3)^-1)-273.15</f>
        <v>-4.3906430923520361</v>
      </c>
      <c r="E636" s="20">
        <f t="shared" si="38"/>
        <v>-4.1194551396623638</v>
      </c>
      <c r="F636" s="20">
        <f t="shared" si="39"/>
        <v>-4.1194630934862744</v>
      </c>
      <c r="G636" s="20">
        <f t="shared" si="40"/>
        <v>-4.356805572699102</v>
      </c>
    </row>
    <row r="637" spans="1:7" x14ac:dyDescent="0.25">
      <c r="A637" s="20">
        <v>41100</v>
      </c>
      <c r="B637" s="20">
        <f t="shared" si="37"/>
        <v>41.1</v>
      </c>
      <c r="C637" s="20">
        <f>(($B$2+$C$2*LN(A637)+$D$2*(LN(A637))^3)^-1)-273.15</f>
        <v>-4.3648464413549277</v>
      </c>
      <c r="D637" s="20">
        <f>(($B$3+$C$3*LN(A637)+$D$3*(LN(A637))^3)^-1)-273.15</f>
        <v>-4.413818886723675</v>
      </c>
      <c r="E637" s="20">
        <f t="shared" si="38"/>
        <v>-4.142658576593135</v>
      </c>
      <c r="F637" s="20">
        <f t="shared" si="39"/>
        <v>-4.1426665945126047</v>
      </c>
      <c r="G637" s="20">
        <f t="shared" si="40"/>
        <v>-4.3799653999674888</v>
      </c>
    </row>
    <row r="638" spans="1:7" x14ac:dyDescent="0.25">
      <c r="A638" s="20">
        <v>41150</v>
      </c>
      <c r="B638" s="20">
        <f t="shared" si="37"/>
        <v>41.15</v>
      </c>
      <c r="C638" s="20">
        <f>(($B$2+$C$2*LN(A638)+$D$2*(LN(A638))^3)^-1)-273.15</f>
        <v>-4.3880145326659772</v>
      </c>
      <c r="D638" s="20">
        <f>(($B$3+$C$3*LN(A638)+$D$3*(LN(A638))^3)^-1)-273.15</f>
        <v>-4.4369631154442004</v>
      </c>
      <c r="E638" s="20">
        <f t="shared" si="38"/>
        <v>-4.1658303848249147</v>
      </c>
      <c r="F638" s="20">
        <f t="shared" si="39"/>
        <v>-4.1658384669400448</v>
      </c>
      <c r="G638" s="20">
        <f t="shared" si="40"/>
        <v>-4.4030936616630925</v>
      </c>
    </row>
    <row r="639" spans="1:7" x14ac:dyDescent="0.25">
      <c r="A639" s="20">
        <v>41200</v>
      </c>
      <c r="B639" s="20">
        <f t="shared" si="37"/>
        <v>41.2</v>
      </c>
      <c r="C639" s="20">
        <f>(($B$2+$C$2*LN(A639)+$D$2*(LN(A639))^3)^-1)-273.15</f>
        <v>-4.4111511076671945</v>
      </c>
      <c r="D639" s="20">
        <f>(($B$3+$C$3*LN(A639)+$D$3*(LN(A639))^3)^-1)-273.15</f>
        <v>-4.460075860075051</v>
      </c>
      <c r="E639" s="20">
        <f t="shared" si="38"/>
        <v>-4.1889706461189462</v>
      </c>
      <c r="F639" s="20">
        <f t="shared" si="39"/>
        <v>-4.1889787925291557</v>
      </c>
      <c r="G639" s="20">
        <f t="shared" si="40"/>
        <v>-4.426190439378388</v>
      </c>
    </row>
    <row r="640" spans="1:7" x14ac:dyDescent="0.25">
      <c r="A640" s="20">
        <v>41250</v>
      </c>
      <c r="B640" s="20">
        <f t="shared" si="37"/>
        <v>41.25</v>
      </c>
      <c r="C640" s="20">
        <f>(($B$2+$C$2*LN(A640)+$D$2*(LN(A640))^3)^-1)-273.15</f>
        <v>-4.4342562476929288</v>
      </c>
      <c r="D640" s="20">
        <f>(($B$3+$C$3*LN(A640)+$D$3*(LN(A640))^3)^-1)-273.15</f>
        <v>-4.4831572018674706</v>
      </c>
      <c r="E640" s="20">
        <f t="shared" si="38"/>
        <v>-4.2120794419257663</v>
      </c>
      <c r="F640" s="20">
        <f t="shared" si="39"/>
        <v>-4.2120876527300766</v>
      </c>
      <c r="G640" s="20">
        <f t="shared" si="40"/>
        <v>-4.4492558143958831</v>
      </c>
    </row>
    <row r="641" spans="1:7" x14ac:dyDescent="0.25">
      <c r="A641" s="20">
        <v>41300</v>
      </c>
      <c r="B641" s="20">
        <f t="shared" si="37"/>
        <v>41.3</v>
      </c>
      <c r="C641" s="20">
        <f>(($B$2+$C$2*LN(A641)+$D$2*(LN(A641))^3)^-1)-273.15</f>
        <v>-4.4573300337689261</v>
      </c>
      <c r="D641" s="20">
        <f>(($B$3+$C$3*LN(A641)+$D$3*(LN(A641))^3)^-1)-273.15</f>
        <v>-4.5062072217647824</v>
      </c>
      <c r="E641" s="20">
        <f t="shared" si="38"/>
        <v>-4.2351568533869681</v>
      </c>
      <c r="F641" s="20">
        <f t="shared" si="39"/>
        <v>-4.2351651286836614</v>
      </c>
      <c r="G641" s="20">
        <f t="shared" si="40"/>
        <v>-4.4722898676897103</v>
      </c>
    </row>
    <row r="642" spans="1:7" x14ac:dyDescent="0.25">
      <c r="A642" s="20">
        <v>41350</v>
      </c>
      <c r="B642" s="20">
        <f t="shared" si="37"/>
        <v>41.35</v>
      </c>
      <c r="C642" s="20">
        <f>(($B$2+$C$2*LN(A642)+$D$2*(LN(A642))^3)^-1)-273.15</f>
        <v>-4.4803725466139781</v>
      </c>
      <c r="D642" s="20">
        <f>(($B$3+$C$3*LN(A642)+$D$3*(LN(A642))^3)^-1)-273.15</f>
        <v>-4.5292260004032414</v>
      </c>
      <c r="E642" s="20">
        <f t="shared" si="38"/>
        <v>-4.2582029613361101</v>
      </c>
      <c r="F642" s="20">
        <f t="shared" si="39"/>
        <v>-4.2582113012233549</v>
      </c>
      <c r="G642" s="20">
        <f t="shared" si="40"/>
        <v>-4.4952926799268198</v>
      </c>
    </row>
    <row r="643" spans="1:7" x14ac:dyDescent="0.25">
      <c r="A643" s="20">
        <v>41400</v>
      </c>
      <c r="B643" s="20">
        <f t="shared" si="37"/>
        <v>41.4</v>
      </c>
      <c r="C643" s="20">
        <f>(($B$2+$C$2*LN(A643)+$D$2*(LN(A643))^3)^-1)-273.15</f>
        <v>-4.5033838666410588</v>
      </c>
      <c r="D643" s="20">
        <f>(($B$3+$C$3*LN(A643)+$D$3*(LN(A643))^3)^-1)-273.15</f>
        <v>-4.552213618114024</v>
      </c>
      <c r="E643" s="20">
        <f t="shared" si="38"/>
        <v>-4.2812178463011605</v>
      </c>
      <c r="F643" s="20">
        <f t="shared" si="39"/>
        <v>-4.2812262508762728</v>
      </c>
      <c r="G643" s="20">
        <f t="shared" si="40"/>
        <v>-4.518264331468913</v>
      </c>
    </row>
    <row r="644" spans="1:7" x14ac:dyDescent="0.25">
      <c r="A644" s="20">
        <v>41450</v>
      </c>
      <c r="B644" s="20">
        <f t="shared" si="37"/>
        <v>41.45</v>
      </c>
      <c r="C644" s="20">
        <f>(($B$2+$C$2*LN(A644)+$D$2*(LN(A644))^3)^-1)-273.15</f>
        <v>-4.526364073959428</v>
      </c>
      <c r="D644" s="20">
        <f>(($B$3+$C$3*LN(A644)+$D$3*(LN(A644))^3)^-1)-273.15</f>
        <v>-4.5751701549246491</v>
      </c>
      <c r="E644" s="20">
        <f t="shared" si="38"/>
        <v>-4.3042015885053502</v>
      </c>
      <c r="F644" s="20">
        <f t="shared" si="39"/>
        <v>-4.3042100578651912</v>
      </c>
      <c r="G644" s="20">
        <f t="shared" si="40"/>
        <v>-4.5412049023738064</v>
      </c>
    </row>
    <row r="645" spans="1:7" x14ac:dyDescent="0.25">
      <c r="A645" s="20">
        <v>41500</v>
      </c>
      <c r="B645" s="20">
        <f t="shared" si="37"/>
        <v>41.5</v>
      </c>
      <c r="C645" s="20">
        <f>(($B$2+$C$2*LN(A645)+$D$2*(LN(A645))^3)^-1)-273.15</f>
        <v>-4.5493132483757677</v>
      </c>
      <c r="D645" s="20">
        <f>(($B$3+$C$3*LN(A645)+$D$3*(LN(A645))^3)^-1)-273.15</f>
        <v>-4.5980956905603989</v>
      </c>
      <c r="E645" s="20">
        <f t="shared" si="38"/>
        <v>-4.3271542678688206</v>
      </c>
      <c r="F645" s="20">
        <f t="shared" si="39"/>
        <v>-4.3271628021097968</v>
      </c>
      <c r="G645" s="20">
        <f t="shared" si="40"/>
        <v>-4.5641144723968523</v>
      </c>
    </row>
    <row r="646" spans="1:7" x14ac:dyDescent="0.25">
      <c r="A646" s="20">
        <v>41550</v>
      </c>
      <c r="B646" s="20">
        <f t="shared" si="37"/>
        <v>41.55</v>
      </c>
      <c r="C646" s="20">
        <f>(($B$2+$C$2*LN(A646)+$D$2*(LN(A646))^3)^-1)-273.15</f>
        <v>-4.5722314693956037</v>
      </c>
      <c r="D646" s="20">
        <f>(($B$3+$C$3*LN(A646)+$D$3*(LN(A646))^3)^-1)-273.15</f>
        <v>-4.6209903044459679</v>
      </c>
      <c r="E646" s="20">
        <f t="shared" si="38"/>
        <v>-4.3500759640103297</v>
      </c>
      <c r="F646" s="20">
        <f t="shared" si="39"/>
        <v>-4.350084563228279</v>
      </c>
      <c r="G646" s="20">
        <f t="shared" si="40"/>
        <v>-4.5869931209926449</v>
      </c>
    </row>
    <row r="647" spans="1:7" x14ac:dyDescent="0.25">
      <c r="A647" s="20">
        <v>41600</v>
      </c>
      <c r="B647" s="20">
        <f t="shared" si="37"/>
        <v>41.6</v>
      </c>
      <c r="C647" s="20">
        <f>(($B$2+$C$2*LN(A647)+$D$2*(LN(A647))^3)^-1)-273.15</f>
        <v>-4.5951188162253516</v>
      </c>
      <c r="D647" s="20">
        <f>(($B$3+$C$3*LN(A647)+$D$3*(LN(A647))^3)^-1)-273.15</f>
        <v>-4.6438540757065994</v>
      </c>
      <c r="E647" s="20">
        <f t="shared" si="38"/>
        <v>-4.3729667562485588</v>
      </c>
      <c r="F647" s="20">
        <f t="shared" si="39"/>
        <v>-4.3729754205388076</v>
      </c>
      <c r="G647" s="20">
        <f t="shared" si="40"/>
        <v>-4.6098409273162133</v>
      </c>
    </row>
    <row r="648" spans="1:7" x14ac:dyDescent="0.25">
      <c r="A648" s="20">
        <v>41650</v>
      </c>
      <c r="B648" s="20">
        <f t="shared" si="37"/>
        <v>41.65</v>
      </c>
      <c r="C648" s="20">
        <f>(($B$2+$C$2*LN(A648)+$D$2*(LN(A648))^3)^-1)-273.15</f>
        <v>-4.6179753677729991</v>
      </c>
      <c r="D648" s="20">
        <f>(($B$3+$C$3*LN(A648)+$D$3*(LN(A648))^3)^-1)-273.15</f>
        <v>-4.6666870831701885</v>
      </c>
      <c r="E648" s="20">
        <f t="shared" si="38"/>
        <v>-4.3958267236037045</v>
      </c>
      <c r="F648" s="20">
        <f t="shared" si="39"/>
        <v>-4.3958354530611246</v>
      </c>
      <c r="G648" s="20">
        <f t="shared" si="40"/>
        <v>-4.6326579702249546</v>
      </c>
    </row>
    <row r="649" spans="1:7" x14ac:dyDescent="0.25">
      <c r="A649" s="20">
        <v>41700</v>
      </c>
      <c r="B649" s="20">
        <f t="shared" si="37"/>
        <v>41.7</v>
      </c>
      <c r="C649" s="20">
        <f>(($B$2+$C$2*LN(A649)+$D$2*(LN(A649))^3)^-1)-273.15</f>
        <v>-4.6408012026503798</v>
      </c>
      <c r="D649" s="20">
        <f>(($B$3+$C$3*LN(A649)+$D$3*(LN(A649))^3)^-1)-273.15</f>
        <v>-4.6894894053681924</v>
      </c>
      <c r="E649" s="20">
        <f t="shared" si="38"/>
        <v>-4.4186559447989566</v>
      </c>
      <c r="F649" s="20">
        <f t="shared" si="39"/>
        <v>-4.4186647395177943</v>
      </c>
      <c r="G649" s="20">
        <f t="shared" si="40"/>
        <v>-4.6554443282796569</v>
      </c>
    </row>
    <row r="650" spans="1:7" x14ac:dyDescent="0.25">
      <c r="A650" s="20">
        <v>41750</v>
      </c>
      <c r="B650" s="20">
        <f t="shared" si="37"/>
        <v>41.75</v>
      </c>
      <c r="C650" s="20">
        <f>(($B$2+$C$2*LN(A650)+$D$2*(LN(A650))^3)^-1)-273.15</f>
        <v>-4.6635963991740823</v>
      </c>
      <c r="D650" s="20">
        <f>(($B$3+$C$3*LN(A650)+$D$3*(LN(A650))^3)^-1)-273.15</f>
        <v>-4.712261120537562</v>
      </c>
      <c r="E650" s="20">
        <f t="shared" si="38"/>
        <v>-4.4414544982618622</v>
      </c>
      <c r="F650" s="20">
        <f t="shared" si="39"/>
        <v>-4.4414633583361365</v>
      </c>
      <c r="G650" s="20">
        <f t="shared" si="40"/>
        <v>-4.6782000797463184</v>
      </c>
    </row>
    <row r="651" spans="1:7" x14ac:dyDescent="0.25">
      <c r="A651" s="20">
        <v>41800</v>
      </c>
      <c r="B651" s="20">
        <f t="shared" si="37"/>
        <v>41.8</v>
      </c>
      <c r="C651" s="20">
        <f>(($B$2+$C$2*LN(A651)+$D$2*(LN(A651))^3)^-1)-273.15</f>
        <v>-4.6863610353670424</v>
      </c>
      <c r="D651" s="20">
        <f>(($B$3+$C$3*LN(A651)+$D$3*(LN(A651))^3)^-1)-273.15</f>
        <v>-4.7350023066216522</v>
      </c>
      <c r="E651" s="20">
        <f t="shared" si="38"/>
        <v>-4.4642224621259174</v>
      </c>
      <c r="F651" s="20">
        <f t="shared" si="39"/>
        <v>-4.4642313876488515</v>
      </c>
      <c r="G651" s="20">
        <f t="shared" si="40"/>
        <v>-4.7009253025972839</v>
      </c>
    </row>
    <row r="652" spans="1:7" x14ac:dyDescent="0.25">
      <c r="A652" s="20">
        <v>41850</v>
      </c>
      <c r="B652" s="20">
        <f t="shared" si="37"/>
        <v>41.85</v>
      </c>
      <c r="C652" s="20">
        <f>(($B$2+$C$2*LN(A652)+$D$2*(LN(A652))^3)^-1)-273.15</f>
        <v>-4.7090951889603048</v>
      </c>
      <c r="D652" s="20">
        <f>(($B$3+$C$3*LN(A652)+$D$3*(LN(A652))^3)^-1)-273.15</f>
        <v>-4.7577130412720408</v>
      </c>
      <c r="E652" s="20">
        <f t="shared" si="38"/>
        <v>-4.4869599142319885</v>
      </c>
      <c r="F652" s="20">
        <f t="shared" si="39"/>
        <v>-4.4869689052964077</v>
      </c>
      <c r="G652" s="20">
        <f t="shared" si="40"/>
        <v>-4.7236200745129509</v>
      </c>
    </row>
    <row r="653" spans="1:7" x14ac:dyDescent="0.25">
      <c r="A653" s="20">
        <v>41900</v>
      </c>
      <c r="B653" s="20">
        <f t="shared" si="37"/>
        <v>41.9</v>
      </c>
      <c r="C653" s="20">
        <f>(($B$2+$C$2*LN(A653)+$D$2*(LN(A653))^3)^-1)-273.15</f>
        <v>-4.7317989373940463</v>
      </c>
      <c r="D653" s="20">
        <f>(($B$3+$C$3*LN(A653)+$D$3*(LN(A653))^3)^-1)-273.15</f>
        <v>-4.7803934018501195</v>
      </c>
      <c r="E653" s="20">
        <f t="shared" si="38"/>
        <v>-4.5096669321297895</v>
      </c>
      <c r="F653" s="20">
        <f t="shared" si="39"/>
        <v>-4.5096759888280076</v>
      </c>
      <c r="G653" s="20">
        <f t="shared" si="40"/>
        <v>-4.7462844728832465</v>
      </c>
    </row>
    <row r="654" spans="1:7" x14ac:dyDescent="0.25">
      <c r="A654" s="20">
        <v>41950</v>
      </c>
      <c r="B654" s="20">
        <f t="shared" si="37"/>
        <v>41.95</v>
      </c>
      <c r="C654" s="20">
        <f>(($B$2+$C$2*LN(A654)+$D$2*(LN(A654))^3)^-1)-273.15</f>
        <v>-4.7544723578192247</v>
      </c>
      <c r="D654" s="20">
        <f>(($B$3+$C$3*LN(A654)+$D$3*(LN(A654))^3)^-1)-273.15</f>
        <v>-4.8030434654280612</v>
      </c>
      <c r="E654" s="20">
        <f t="shared" si="38"/>
        <v>-4.5323435930790765</v>
      </c>
      <c r="F654" s="20">
        <f t="shared" si="39"/>
        <v>-4.5323527155030092</v>
      </c>
      <c r="G654" s="20">
        <f t="shared" si="40"/>
        <v>-4.7689185748087652</v>
      </c>
    </row>
    <row r="655" spans="1:7" x14ac:dyDescent="0.25">
      <c r="A655" s="20">
        <v>42000</v>
      </c>
      <c r="B655" s="20">
        <f t="shared" si="37"/>
        <v>42</v>
      </c>
      <c r="C655" s="20">
        <f>(($B$2+$C$2*LN(A655)+$D$2*(LN(A655))^3)^-1)-273.15</f>
        <v>-4.7771155270988857</v>
      </c>
      <c r="D655" s="20">
        <f>(($B$3+$C$3*LN(A655)+$D$3*(LN(A655))^3)^-1)-273.15</f>
        <v>-4.8256633087907517</v>
      </c>
      <c r="E655" s="20">
        <f t="shared" si="38"/>
        <v>-4.5549899740514093</v>
      </c>
      <c r="F655" s="20">
        <f t="shared" si="39"/>
        <v>-4.5549991622925177</v>
      </c>
      <c r="G655" s="20">
        <f t="shared" si="40"/>
        <v>-4.7915224571025306</v>
      </c>
    </row>
    <row r="656" spans="1:7" x14ac:dyDescent="0.25">
      <c r="A656" s="20">
        <v>42050</v>
      </c>
      <c r="B656" s="20">
        <f t="shared" ref="B656:B675" si="41">A656/1000</f>
        <v>42.05</v>
      </c>
      <c r="C656" s="20">
        <f>(($B$2+$C$2*LN(A656)+$D$2*(LN(A656))^3)^-1)-273.15</f>
        <v>-4.7997285218097545</v>
      </c>
      <c r="D656" s="20">
        <f>(($B$3+$C$3*LN(A656)+$D$3*(LN(A656))^3)^-1)-273.15</f>
        <v>-4.8482530084367568</v>
      </c>
      <c r="E656" s="20">
        <f t="shared" si="38"/>
        <v>-4.5776061517315725</v>
      </c>
      <c r="F656" s="20">
        <f t="shared" si="39"/>
        <v>-4.5776154058805787</v>
      </c>
      <c r="G656" s="20">
        <f t="shared" si="40"/>
        <v>-4.8140961962911319</v>
      </c>
    </row>
    <row r="657" spans="1:7" x14ac:dyDescent="0.25">
      <c r="A657" s="20">
        <v>42100</v>
      </c>
      <c r="B657" s="20">
        <f t="shared" si="41"/>
        <v>42.1</v>
      </c>
      <c r="C657" s="20">
        <f>(($B$2+$C$2*LN(A657)+$D$2*(LN(A657))^3)^-1)-273.15</f>
        <v>-4.8223114182436007</v>
      </c>
      <c r="D657" s="20">
        <f>(($B$3+$C$3*LN(A657)+$D$3*(LN(A657))^3)^-1)-273.15</f>
        <v>-4.8708126405799703</v>
      </c>
      <c r="E657" s="20">
        <f t="shared" ref="E657:E675" si="42">(($B$4+$C$4*LN($A657)+$D$4*(LN($A657))^3)^-1)-273.15</f>
        <v>-4.6001922025185422</v>
      </c>
      <c r="F657" s="20">
        <f t="shared" ref="F657:F675" si="43">(($B$5+$C$5*LN($A657)+$D$5*(LN($A657))^3)^-1)-273.15</f>
        <v>-4.6002015226658841</v>
      </c>
      <c r="G657" s="20">
        <f t="shared" ref="G657:G675" si="44">(($B$6+$C$6*LN($A657)+$D$6*(LN($A657))^3)^-1)-273.15</f>
        <v>-4.8366398686163166</v>
      </c>
    </row>
    <row r="658" spans="1:7" x14ac:dyDescent="0.25">
      <c r="A658" s="20">
        <v>42150</v>
      </c>
      <c r="B658" s="20">
        <f t="shared" si="41"/>
        <v>42.15</v>
      </c>
      <c r="C658" s="20">
        <f>(($B$2+$C$2*LN(A658)+$D$2*(LN(A658))^3)^-1)-273.15</f>
        <v>-4.8448642924083174</v>
      </c>
      <c r="D658" s="20">
        <f>(($B$3+$C$3*LN(A658)+$D$3*(LN(A658))^3)^-1)-273.15</f>
        <v>-4.8933422811508649</v>
      </c>
      <c r="E658" s="20">
        <f t="shared" si="42"/>
        <v>-4.6227482025274753</v>
      </c>
      <c r="F658" s="20">
        <f t="shared" si="43"/>
        <v>-4.6227575887629655</v>
      </c>
      <c r="G658" s="20">
        <f t="shared" si="44"/>
        <v>-4.8591535500362966</v>
      </c>
    </row>
    <row r="659" spans="1:7" x14ac:dyDescent="0.25">
      <c r="A659" s="20">
        <v>42200</v>
      </c>
      <c r="B659" s="20">
        <f t="shared" si="41"/>
        <v>42.2</v>
      </c>
      <c r="C659" s="20">
        <f>(($B$2+$C$2*LN(A659)+$D$2*(LN(A659))^3)^-1)-273.15</f>
        <v>-4.8673872200298547</v>
      </c>
      <c r="D659" s="20">
        <f>(($B$3+$C$3*LN(A659)+$D$3*(LN(A659))^3)^-1)-273.15</f>
        <v>-4.9158420057981402</v>
      </c>
      <c r="E659" s="20">
        <f t="shared" si="42"/>
        <v>-4.6452742275905052</v>
      </c>
      <c r="F659" s="20">
        <f t="shared" si="43"/>
        <v>-4.6452836800037289</v>
      </c>
      <c r="G659" s="20">
        <f t="shared" si="44"/>
        <v>-4.8816373162272271</v>
      </c>
    </row>
    <row r="660" spans="1:7" x14ac:dyDescent="0.25">
      <c r="A660" s="20">
        <v>42250</v>
      </c>
      <c r="B660" s="20">
        <f t="shared" si="41"/>
        <v>42.25</v>
      </c>
      <c r="C660" s="20">
        <f>(($B$2+$C$2*LN(A660)+$D$2*(LN(A660))^3)^-1)-273.15</f>
        <v>-4.8898802765532423</v>
      </c>
      <c r="D660" s="20">
        <f>(($B$3+$C$3*LN(A660)+$D$3*(LN(A660))^3)^-1)-273.15</f>
        <v>-4.9383118898899738</v>
      </c>
      <c r="E660" s="20">
        <f t="shared" si="42"/>
        <v>-4.6677703532587884</v>
      </c>
      <c r="F660" s="20">
        <f t="shared" si="43"/>
        <v>-4.6677798719386487</v>
      </c>
      <c r="G660" s="20">
        <f t="shared" si="44"/>
        <v>-4.9040912425843999</v>
      </c>
    </row>
    <row r="661" spans="1:7" x14ac:dyDescent="0.25">
      <c r="A661" s="20">
        <v>42300</v>
      </c>
      <c r="B661" s="20">
        <f t="shared" si="41"/>
        <v>42.3</v>
      </c>
      <c r="C661" s="20">
        <f>(($B$2+$C$2*LN(A661)+$D$2*(LN(A661))^3)^-1)-273.15</f>
        <v>-4.9123435371438973</v>
      </c>
      <c r="D661" s="20">
        <f>(($B$3+$C$3*LN(A661)+$D$3*(LN(A661))^3)^-1)-273.15</f>
        <v>-4.9607520085149872</v>
      </c>
      <c r="E661" s="20">
        <f t="shared" si="42"/>
        <v>-4.6902366548032433</v>
      </c>
      <c r="F661" s="20">
        <f t="shared" si="43"/>
        <v>-4.6902462398381886</v>
      </c>
      <c r="G661" s="20">
        <f t="shared" si="44"/>
        <v>-4.9265154042239487</v>
      </c>
    </row>
    <row r="662" spans="1:7" x14ac:dyDescent="0.25">
      <c r="A662" s="20">
        <v>42350</v>
      </c>
      <c r="B662" s="20">
        <f t="shared" si="41"/>
        <v>42.35</v>
      </c>
      <c r="C662" s="20">
        <f>(($B$2+$C$2*LN(A662)+$D$2*(LN(A662))^3)^-1)-273.15</f>
        <v>-4.9347770766893859</v>
      </c>
      <c r="D662" s="20">
        <f>(($B$3+$C$3*LN(A662)+$D$3*(LN(A662))^3)^-1)-273.15</f>
        <v>-4.9831624364845197</v>
      </c>
      <c r="E662" s="20">
        <f t="shared" si="42"/>
        <v>-4.7126732072163691</v>
      </c>
      <c r="F662" s="20">
        <f t="shared" si="43"/>
        <v>-4.712682858694393</v>
      </c>
      <c r="G662" s="20">
        <f t="shared" si="44"/>
        <v>-4.9489098759838157</v>
      </c>
    </row>
    <row r="663" spans="1:7" x14ac:dyDescent="0.25">
      <c r="A663" s="20">
        <v>42400</v>
      </c>
      <c r="B663" s="20">
        <f t="shared" si="41"/>
        <v>42.4</v>
      </c>
      <c r="C663" s="20">
        <f>(($B$2+$C$2*LN(A663)+$D$2*(LN(A663))^3)^-1)-273.15</f>
        <v>-4.9571809698002767</v>
      </c>
      <c r="D663" s="20">
        <f>(($B$3+$C$3*LN(A663)+$D$3*(LN(A663))^3)^-1)-273.15</f>
        <v>-5.0055432483330833</v>
      </c>
      <c r="E663" s="20">
        <f t="shared" si="42"/>
        <v>-4.7350800852133261</v>
      </c>
      <c r="F663" s="20">
        <f t="shared" si="43"/>
        <v>-4.7350898032220812</v>
      </c>
      <c r="G663" s="20">
        <f t="shared" si="44"/>
        <v>-4.9712747324253996</v>
      </c>
    </row>
    <row r="664" spans="1:7" x14ac:dyDescent="0.25">
      <c r="A664" s="20">
        <v>42450</v>
      </c>
      <c r="B664" s="20">
        <f t="shared" si="41"/>
        <v>42.45</v>
      </c>
      <c r="C664" s="20">
        <f>(($B$2+$C$2*LN(A664)+$D$2*(LN(A664))^3)^-1)-273.15</f>
        <v>-4.9795552908119021</v>
      </c>
      <c r="D664" s="20">
        <f>(($B$3+$C$3*LN(A664)+$D$3*(LN(A664))^3)^-1)-273.15</f>
        <v>-5.0278945183201813</v>
      </c>
      <c r="E664" s="20">
        <f t="shared" si="42"/>
        <v>-4.757457363233641</v>
      </c>
      <c r="F664" s="20">
        <f t="shared" si="43"/>
        <v>-4.7574671478600408</v>
      </c>
      <c r="G664" s="20">
        <f t="shared" si="44"/>
        <v>-4.9936100478348067</v>
      </c>
    </row>
    <row r="665" spans="1:7" x14ac:dyDescent="0.25">
      <c r="A665" s="20">
        <v>42500</v>
      </c>
      <c r="B665" s="20">
        <f t="shared" si="41"/>
        <v>42.5</v>
      </c>
      <c r="C665" s="20">
        <f>(($B$2+$C$2*LN(A665)+$D$2*(LN(A665))^3)^-1)-273.15</f>
        <v>-5.0019001137854957</v>
      </c>
      <c r="D665" s="20">
        <f>(($B$3+$C$3*LN(A665)+$D$3*(LN(A665))^3)^-1)-273.15</f>
        <v>-5.0502163204315025</v>
      </c>
      <c r="E665" s="20">
        <f t="shared" si="42"/>
        <v>-4.7798051154420023</v>
      </c>
      <c r="F665" s="20">
        <f t="shared" si="43"/>
        <v>-4.779814966772733</v>
      </c>
      <c r="G665" s="20">
        <f t="shared" si="44"/>
        <v>-5.0159158962242145</v>
      </c>
    </row>
    <row r="666" spans="1:7" x14ac:dyDescent="0.25">
      <c r="A666" s="20">
        <v>42550</v>
      </c>
      <c r="B666" s="20">
        <f t="shared" si="41"/>
        <v>42.55</v>
      </c>
      <c r="C666" s="20">
        <f>(($B$2+$C$2*LN(A666)+$D$2*(LN(A666))^3)^-1)-273.15</f>
        <v>-5.0242155125094996</v>
      </c>
      <c r="D666" s="20">
        <f>(($B$3+$C$3*LN(A666)+$D$3*(LN(A666))^3)^-1)-273.15</f>
        <v>-5.072508728380285</v>
      </c>
      <c r="E666" s="20">
        <f t="shared" si="42"/>
        <v>-4.8021234157300796</v>
      </c>
      <c r="F666" s="20">
        <f t="shared" si="43"/>
        <v>-4.8021333338512591</v>
      </c>
      <c r="G666" s="20">
        <f t="shared" si="44"/>
        <v>-5.0381923513330662</v>
      </c>
    </row>
    <row r="667" spans="1:7" x14ac:dyDescent="0.25">
      <c r="A667" s="20">
        <v>42600</v>
      </c>
      <c r="B667" s="20">
        <f t="shared" si="41"/>
        <v>42.6</v>
      </c>
      <c r="C667" s="20">
        <f>(($B$2+$C$2*LN(A667)+$D$2*(LN(A667))^3)^-1)-273.15</f>
        <v>-5.0465015605011558</v>
      </c>
      <c r="D667" s="20">
        <f>(($B$3+$C$3*LN(A667)+$D$3*(LN(A667))^3)^-1)-273.15</f>
        <v>-5.0947718156087376</v>
      </c>
      <c r="E667" s="20">
        <f t="shared" si="42"/>
        <v>-4.8244123377176038</v>
      </c>
      <c r="F667" s="20">
        <f t="shared" si="43"/>
        <v>-4.8244223227149519</v>
      </c>
      <c r="G667" s="20">
        <f t="shared" si="44"/>
        <v>-5.0604394866296616</v>
      </c>
    </row>
    <row r="668" spans="1:7" x14ac:dyDescent="0.25">
      <c r="A668" s="20">
        <v>42650</v>
      </c>
      <c r="B668" s="20">
        <f t="shared" si="41"/>
        <v>42.65</v>
      </c>
      <c r="C668" s="20">
        <f>(($B$2+$C$2*LN(A668)+$D$2*(LN(A668))^3)^-1)-273.15</f>
        <v>-5.0687583310073592</v>
      </c>
      <c r="D668" s="20">
        <f>(($B$3+$C$3*LN(A668)+$D$3*(LN(A668))^3)^-1)-273.15</f>
        <v>-5.1170056552891765</v>
      </c>
      <c r="E668" s="20">
        <f t="shared" si="42"/>
        <v>-4.8466719547538446</v>
      </c>
      <c r="F668" s="20">
        <f t="shared" si="43"/>
        <v>-4.8466820067125127</v>
      </c>
      <c r="G668" s="20">
        <f t="shared" si="44"/>
        <v>-5.0826573753122375</v>
      </c>
    </row>
    <row r="669" spans="1:7" x14ac:dyDescent="0.25">
      <c r="A669" s="20">
        <v>42700</v>
      </c>
      <c r="B669" s="20">
        <f t="shared" si="41"/>
        <v>42.7</v>
      </c>
      <c r="C669" s="20">
        <f>(($B$2+$C$2*LN(A669)+$D$2*(LN(A669))^3)^-1)-273.15</f>
        <v>-5.0909858970063624</v>
      </c>
      <c r="D669" s="20">
        <f>(($B$3+$C$3*LN(A669)+$D$3*(LN(A669))^3)^-1)-273.15</f>
        <v>-5.1392103203254464</v>
      </c>
      <c r="E669" s="20">
        <f t="shared" si="42"/>
        <v>-4.8689023399188045</v>
      </c>
      <c r="F669" s="20">
        <f t="shared" si="43"/>
        <v>-4.8689124589235462</v>
      </c>
      <c r="G669" s="20">
        <f t="shared" si="44"/>
        <v>-5.1048460903103887</v>
      </c>
    </row>
    <row r="670" spans="1:7" x14ac:dyDescent="0.25">
      <c r="A670" s="20">
        <v>42750</v>
      </c>
      <c r="B670" s="20">
        <f t="shared" si="41"/>
        <v>42.75</v>
      </c>
      <c r="C670" s="20">
        <f>(($B$2+$C$2*LN(A670)+$D$2*(LN(A670))^3)^-1)-273.15</f>
        <v>-5.1131843312090268</v>
      </c>
      <c r="D670" s="20">
        <f>(($B$3+$C$3*LN(A670)+$D$3*(LN(A670))^3)^-1)-273.15</f>
        <v>-5.1613858833540576</v>
      </c>
      <c r="E670" s="20">
        <f t="shared" si="42"/>
        <v>-4.8911035660244124</v>
      </c>
      <c r="F670" s="20">
        <f t="shared" si="43"/>
        <v>-4.8911137521596402</v>
      </c>
      <c r="G670" s="20">
        <f t="shared" si="44"/>
        <v>-5.1270057042862618</v>
      </c>
    </row>
    <row r="671" spans="1:7" x14ac:dyDescent="0.25">
      <c r="A671" s="20">
        <v>42800</v>
      </c>
      <c r="B671" s="20">
        <f t="shared" si="41"/>
        <v>42.8</v>
      </c>
      <c r="C671" s="20">
        <f>(($B$2+$C$2*LN(A671)+$D$2*(LN(A671))^3)^-1)-273.15</f>
        <v>-5.1353537060597887</v>
      </c>
      <c r="D671" s="20">
        <f>(($B$3+$C$3*LN(A671)+$D$3*(LN(A671))^3)^-1)-273.15</f>
        <v>-5.1835324167458907</v>
      </c>
      <c r="E671" s="20">
        <f t="shared" si="42"/>
        <v>-4.9132757056162291</v>
      </c>
      <c r="F671" s="20">
        <f t="shared" si="43"/>
        <v>-4.9132859589657301</v>
      </c>
      <c r="G671" s="20">
        <f t="shared" si="44"/>
        <v>-5.1491362896360897</v>
      </c>
    </row>
    <row r="672" spans="1:7" x14ac:dyDescent="0.25">
      <c r="A672" s="20">
        <v>42850</v>
      </c>
      <c r="B672" s="20">
        <f t="shared" si="41"/>
        <v>42.85</v>
      </c>
      <c r="C672" s="20">
        <f>(($B$2+$C$2*LN(A672)+$D$2*(LN(A672))^3)^-1)-273.15</f>
        <v>-5.1574940937384781</v>
      </c>
      <c r="D672" s="20">
        <f>(($B$3+$C$3*LN(A672)+$D$3*(LN(A672))^3)^-1)-273.15</f>
        <v>-5.2056499926070501</v>
      </c>
      <c r="E672" s="20">
        <f t="shared" si="42"/>
        <v>-4.9354188309742426</v>
      </c>
      <c r="F672" s="20">
        <f t="shared" si="43"/>
        <v>-4.9354291516214062</v>
      </c>
      <c r="G672" s="20">
        <f t="shared" si="44"/>
        <v>-5.1712379184911583</v>
      </c>
    </row>
    <row r="673" spans="1:7" x14ac:dyDescent="0.25">
      <c r="A673" s="20">
        <v>42900</v>
      </c>
      <c r="B673" s="20">
        <f t="shared" si="41"/>
        <v>42.9</v>
      </c>
      <c r="C673" s="20">
        <f>(($B$2+$C$2*LN(A673)+$D$2*(LN(A673))^3)^-1)-273.15</f>
        <v>-5.1796055661611149</v>
      </c>
      <c r="D673" s="20">
        <f>(($B$3+$C$3*LN(A673)+$D$3*(LN(A673))^3)^-1)-273.15</f>
        <v>-5.2277386827801138</v>
      </c>
      <c r="E673" s="20">
        <f t="shared" si="42"/>
        <v>-4.9575330141144605</v>
      </c>
      <c r="F673" s="20">
        <f t="shared" si="43"/>
        <v>-4.9575434021423348</v>
      </c>
      <c r="G673" s="20">
        <f t="shared" si="44"/>
        <v>-5.1933106627193411</v>
      </c>
    </row>
    <row r="674" spans="1:7" x14ac:dyDescent="0.25">
      <c r="A674" s="20">
        <v>42950</v>
      </c>
      <c r="B674" s="20">
        <f t="shared" si="41"/>
        <v>42.95</v>
      </c>
      <c r="C674" s="20">
        <f>(($B$2+$C$2*LN(A674)+$D$2*(LN(A674))^3)^-1)-273.15</f>
        <v>-5.2016881949815001</v>
      </c>
      <c r="D674" s="20">
        <f>(($B$3+$C$3*LN(A674)+$D$3*(LN(A674))^3)^-1)-273.15</f>
        <v>-5.249798558845896</v>
      </c>
      <c r="E674" s="20">
        <f t="shared" si="42"/>
        <v>-4.9796183267901029</v>
      </c>
      <c r="F674" s="20">
        <f t="shared" si="43"/>
        <v>-4.9796287822811678</v>
      </c>
      <c r="G674" s="20">
        <f t="shared" si="44"/>
        <v>-5.2153545939262926</v>
      </c>
    </row>
    <row r="675" spans="1:7" x14ac:dyDescent="0.25">
      <c r="A675" s="20">
        <v>43000</v>
      </c>
      <c r="B675" s="20">
        <f t="shared" si="41"/>
        <v>43</v>
      </c>
      <c r="C675" s="20">
        <f>(($B$2+$C$2*LN(A675)+$D$2*(LN(A675))^3)^-1)-273.15</f>
        <v>-5.2237420515921258</v>
      </c>
      <c r="D675" s="20">
        <f>(($B$3+$C$3*LN(A675)+$D$3*(LN(A675))^3)^-1)-273.15</f>
        <v>-5.2718296921240722</v>
      </c>
      <c r="E675" s="20">
        <f t="shared" si="42"/>
        <v>-5.001674840492683</v>
      </c>
      <c r="F675" s="20">
        <f t="shared" si="43"/>
        <v>-5.0016853635290772</v>
      </c>
      <c r="G675" s="20">
        <f t="shared" si="44"/>
        <v>-5.2373697834564155</v>
      </c>
    </row>
    <row r="676" spans="1:7" x14ac:dyDescent="0.25">
      <c r="A676" s="20"/>
      <c r="B676" s="20"/>
      <c r="C676" s="20"/>
      <c r="D676" s="20"/>
      <c r="E676" s="20"/>
      <c r="F676" s="20"/>
    </row>
    <row r="677" spans="1:7" x14ac:dyDescent="0.25">
      <c r="A677" s="20"/>
      <c r="B677" s="20"/>
      <c r="C677" s="20"/>
      <c r="D677" s="20"/>
      <c r="E677" s="20"/>
      <c r="F677" s="20"/>
    </row>
    <row r="678" spans="1:7" x14ac:dyDescent="0.25">
      <c r="A678" s="20"/>
      <c r="B678" s="20"/>
      <c r="C678" s="20"/>
      <c r="D678" s="20"/>
      <c r="E678" s="20"/>
      <c r="F678" s="20"/>
    </row>
    <row r="679" spans="1:7" x14ac:dyDescent="0.25">
      <c r="A679" s="20"/>
      <c r="B679" s="20"/>
      <c r="C679" s="20"/>
      <c r="D679" s="20"/>
      <c r="E679" s="20"/>
      <c r="F679" s="20"/>
    </row>
    <row r="680" spans="1:7" x14ac:dyDescent="0.25">
      <c r="A680" s="20"/>
      <c r="B680" s="20"/>
      <c r="C680" s="20"/>
      <c r="D680" s="20"/>
      <c r="E680" s="20"/>
      <c r="F680" s="20"/>
    </row>
    <row r="681" spans="1:7" x14ac:dyDescent="0.25">
      <c r="A681" s="20"/>
      <c r="B681" s="20"/>
      <c r="C681" s="20"/>
      <c r="D681" s="20"/>
      <c r="E681" s="20"/>
      <c r="F681" s="20"/>
    </row>
    <row r="682" spans="1:7" x14ac:dyDescent="0.25">
      <c r="A682" s="20"/>
      <c r="B682" s="20"/>
      <c r="C682" s="20"/>
      <c r="D682" s="20"/>
      <c r="E682" s="20"/>
      <c r="F682" s="20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>
      <selection activeCell="A25" sqref="A25"/>
    </sheetView>
  </sheetViews>
  <sheetFormatPr defaultRowHeight="15" x14ac:dyDescent="0.25"/>
  <cols>
    <col min="1" max="1" width="11.85546875" bestFit="1" customWidth="1"/>
  </cols>
  <sheetData>
    <row r="1" spans="1:1" ht="14.45" x14ac:dyDescent="0.3">
      <c r="A1" t="s">
        <v>4</v>
      </c>
    </row>
    <row r="2" spans="1:1" ht="14.45" x14ac:dyDescent="0.3">
      <c r="A2" s="1" t="s">
        <v>44</v>
      </c>
    </row>
    <row r="3" spans="1:1" ht="14.45" x14ac:dyDescent="0.3">
      <c r="A3" s="1" t="s">
        <v>23</v>
      </c>
    </row>
    <row r="4" spans="1:1" ht="14.45" x14ac:dyDescent="0.3">
      <c r="A4" s="1" t="s">
        <v>24</v>
      </c>
    </row>
    <row r="6" spans="1:1" ht="14.45" x14ac:dyDescent="0.3">
      <c r="A6" t="s">
        <v>20</v>
      </c>
    </row>
    <row r="7" spans="1:1" s="16" customFormat="1" ht="14.45" x14ac:dyDescent="0.3">
      <c r="A7" s="2" t="s">
        <v>56</v>
      </c>
    </row>
    <row r="8" spans="1:1" s="16" customFormat="1" ht="14.45" x14ac:dyDescent="0.3">
      <c r="A8" s="2" t="s">
        <v>57</v>
      </c>
    </row>
    <row r="9" spans="1:1" s="16" customFormat="1" ht="14.45" x14ac:dyDescent="0.3">
      <c r="A9" s="2" t="s">
        <v>58</v>
      </c>
    </row>
    <row r="10" spans="1:1" s="16" customFormat="1" ht="14.45" x14ac:dyDescent="0.3">
      <c r="A10" s="2" t="s">
        <v>59</v>
      </c>
    </row>
    <row r="11" spans="1:1" s="16" customFormat="1" ht="14.45" x14ac:dyDescent="0.3">
      <c r="A11" s="2" t="s">
        <v>60</v>
      </c>
    </row>
    <row r="12" spans="1:1" ht="14.45" x14ac:dyDescent="0.3">
      <c r="A12" s="2" t="s">
        <v>12</v>
      </c>
    </row>
    <row r="13" spans="1:1" ht="14.45" x14ac:dyDescent="0.3">
      <c r="A13" s="2" t="s">
        <v>13</v>
      </c>
    </row>
    <row r="14" spans="1:1" ht="14.45" x14ac:dyDescent="0.3">
      <c r="A14" s="2" t="s">
        <v>14</v>
      </c>
    </row>
    <row r="15" spans="1:1" ht="14.45" x14ac:dyDescent="0.3">
      <c r="A15" s="2" t="s">
        <v>15</v>
      </c>
    </row>
    <row r="16" spans="1:1" ht="14.45" x14ac:dyDescent="0.3">
      <c r="A16" s="2" t="s">
        <v>16</v>
      </c>
    </row>
    <row r="17" spans="1:1" ht="14.45" x14ac:dyDescent="0.3">
      <c r="A17" s="2" t="s">
        <v>17</v>
      </c>
    </row>
    <row r="18" spans="1:1" x14ac:dyDescent="0.25">
      <c r="A18" s="2" t="s">
        <v>49</v>
      </c>
    </row>
    <row r="19" spans="1:1" x14ac:dyDescent="0.25">
      <c r="A19" s="2" t="s">
        <v>50</v>
      </c>
    </row>
    <row r="20" spans="1:1" x14ac:dyDescent="0.25">
      <c r="A20" s="2" t="s">
        <v>51</v>
      </c>
    </row>
    <row r="21" spans="1:1" x14ac:dyDescent="0.25">
      <c r="A21" s="2" t="s">
        <v>52</v>
      </c>
    </row>
    <row r="22" spans="1:1" x14ac:dyDescent="0.25">
      <c r="A22" s="2" t="s">
        <v>53</v>
      </c>
    </row>
    <row r="23" spans="1:1" x14ac:dyDescent="0.25">
      <c r="A23" s="1" t="s">
        <v>25</v>
      </c>
    </row>
    <row r="24" spans="1:1" x14ac:dyDescent="0.25">
      <c r="A24" s="1" t="s">
        <v>31</v>
      </c>
    </row>
    <row r="25" spans="1:1" x14ac:dyDescent="0.25">
      <c r="A25" s="1" t="s">
        <v>75</v>
      </c>
    </row>
    <row r="26" spans="1:1" x14ac:dyDescent="0.25">
      <c r="A26" s="1" t="s">
        <v>76</v>
      </c>
    </row>
    <row r="27" spans="1:1" x14ac:dyDescent="0.25">
      <c r="A27" s="1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B31" sqref="B31"/>
    </sheetView>
  </sheetViews>
  <sheetFormatPr defaultRowHeight="15" x14ac:dyDescent="0.25"/>
  <cols>
    <col min="1" max="1" width="11.42578125" bestFit="1" customWidth="1"/>
    <col min="2" max="2" width="16" bestFit="1" customWidth="1"/>
    <col min="3" max="3" width="17.42578125" bestFit="1" customWidth="1"/>
    <col min="4" max="4" width="15.140625" bestFit="1" customWidth="1"/>
    <col min="5" max="5" width="14.42578125" bestFit="1" customWidth="1"/>
    <col min="6" max="6" width="15.5703125" bestFit="1" customWidth="1"/>
    <col min="7" max="7" width="14.42578125" bestFit="1" customWidth="1"/>
    <col min="8" max="8" width="15" bestFit="1" customWidth="1"/>
    <col min="9" max="9" width="15.140625" bestFit="1" customWidth="1"/>
    <col min="10" max="10" width="13.5703125" bestFit="1" customWidth="1"/>
    <col min="11" max="11" width="14.28515625" bestFit="1" customWidth="1"/>
    <col min="12" max="12" width="13.5703125" bestFit="1" customWidth="1"/>
    <col min="13" max="13" width="16.5703125" bestFit="1" customWidth="1"/>
    <col min="14" max="14" width="13.5703125" bestFit="1" customWidth="1"/>
    <col min="15" max="15" width="13.42578125" bestFit="1" customWidth="1"/>
    <col min="16" max="16" width="12.85546875" bestFit="1" customWidth="1"/>
    <col min="17" max="17" width="15.5703125" bestFit="1" customWidth="1"/>
    <col min="18" max="18" width="12.85546875" bestFit="1" customWidth="1"/>
  </cols>
  <sheetData>
    <row r="1" spans="1:14" ht="14.45" x14ac:dyDescent="0.3">
      <c r="B1" s="28" t="s">
        <v>7</v>
      </c>
      <c r="C1" s="28"/>
      <c r="D1" s="28" t="s">
        <v>8</v>
      </c>
      <c r="E1" s="28"/>
      <c r="F1" s="28" t="s">
        <v>10</v>
      </c>
      <c r="G1" s="28"/>
    </row>
    <row r="2" spans="1:14" ht="14.45" x14ac:dyDescent="0.3">
      <c r="A2" s="4" t="s">
        <v>4</v>
      </c>
      <c r="B2" t="s">
        <v>5</v>
      </c>
      <c r="C2" t="s">
        <v>6</v>
      </c>
      <c r="D2" t="s">
        <v>9</v>
      </c>
      <c r="E2" t="s">
        <v>6</v>
      </c>
      <c r="F2" t="s">
        <v>11</v>
      </c>
      <c r="G2" t="s">
        <v>6</v>
      </c>
      <c r="I2" t="s">
        <v>55</v>
      </c>
    </row>
    <row r="3" spans="1:14" ht="14.45" x14ac:dyDescent="0.3">
      <c r="A3" s="1">
        <v>12</v>
      </c>
      <c r="B3">
        <f>218.71*1000</f>
        <v>218710</v>
      </c>
      <c r="C3">
        <v>-2494</v>
      </c>
      <c r="D3">
        <f>218.72*1000</f>
        <v>218720</v>
      </c>
      <c r="E3">
        <v>-2391</v>
      </c>
      <c r="F3">
        <f>493.02*1000</f>
        <v>493020</v>
      </c>
      <c r="G3">
        <v>-2275</v>
      </c>
    </row>
    <row r="4" spans="1:14" ht="14.45" x14ac:dyDescent="0.3">
      <c r="A4" s="1">
        <v>13</v>
      </c>
      <c r="B4">
        <f>219.53*1000</f>
        <v>219530</v>
      </c>
      <c r="C4">
        <v>-3700</v>
      </c>
      <c r="D4">
        <f>219.46*1000</f>
        <v>219460</v>
      </c>
      <c r="E4">
        <v>-2333</v>
      </c>
      <c r="F4">
        <f>489.35*1000</f>
        <v>489350</v>
      </c>
      <c r="G4">
        <v>-2018</v>
      </c>
    </row>
    <row r="5" spans="1:14" ht="14.45" x14ac:dyDescent="0.3">
      <c r="A5" s="1">
        <v>14</v>
      </c>
      <c r="B5">
        <f>219.7*1000</f>
        <v>219700</v>
      </c>
      <c r="C5">
        <v>-1510</v>
      </c>
      <c r="D5">
        <f>219.7*1000</f>
        <v>219700</v>
      </c>
      <c r="E5">
        <v>-3071</v>
      </c>
      <c r="F5">
        <f>491.29*1000</f>
        <v>491290</v>
      </c>
      <c r="G5">
        <v>-2518</v>
      </c>
    </row>
    <row r="7" spans="1:14" ht="14.45" x14ac:dyDescent="0.3">
      <c r="A7" s="4" t="s">
        <v>0</v>
      </c>
      <c r="B7" t="s">
        <v>46</v>
      </c>
      <c r="C7" t="s">
        <v>3</v>
      </c>
      <c r="D7" t="s">
        <v>36</v>
      </c>
    </row>
    <row r="8" spans="1:14" ht="14.45" x14ac:dyDescent="0.3">
      <c r="B8" t="s">
        <v>47</v>
      </c>
      <c r="C8" t="s">
        <v>48</v>
      </c>
      <c r="D8" s="8"/>
    </row>
    <row r="9" spans="1:14" ht="14.45" x14ac:dyDescent="0.3">
      <c r="D9" s="8"/>
    </row>
    <row r="10" spans="1:14" ht="14.45" x14ac:dyDescent="0.3">
      <c r="A10" t="s">
        <v>14</v>
      </c>
      <c r="B10" s="12">
        <f>1/(7.583)*1000</f>
        <v>131.87392852433075</v>
      </c>
      <c r="C10">
        <v>171.85145172</v>
      </c>
      <c r="D10" s="9">
        <v>0.99999987999999995</v>
      </c>
    </row>
    <row r="11" spans="1:14" ht="14.45" x14ac:dyDescent="0.3">
      <c r="A11" t="s">
        <v>15</v>
      </c>
      <c r="B11" s="12">
        <f>1/(7.608)*1000</f>
        <v>131.44058885383808</v>
      </c>
      <c r="C11">
        <v>166.86841451000001</v>
      </c>
      <c r="D11" s="9">
        <v>0.99999932999999996</v>
      </c>
      <c r="F11" s="12"/>
      <c r="H11" t="s">
        <v>37</v>
      </c>
    </row>
    <row r="12" spans="1:14" ht="14.45" x14ac:dyDescent="0.3">
      <c r="A12" t="s">
        <v>16</v>
      </c>
      <c r="B12" s="12">
        <f>1/(7.566)*1000</f>
        <v>132.17023526301878</v>
      </c>
      <c r="C12">
        <v>-39.083250640000003</v>
      </c>
      <c r="D12" s="9">
        <v>0.99999961999999998</v>
      </c>
      <c r="F12" s="12"/>
      <c r="H12" s="4"/>
      <c r="I12" s="5" t="s">
        <v>7</v>
      </c>
      <c r="J12" s="5"/>
      <c r="K12" s="29" t="s">
        <v>8</v>
      </c>
      <c r="L12" s="29"/>
      <c r="M12" s="29" t="s">
        <v>10</v>
      </c>
      <c r="N12" s="29"/>
    </row>
    <row r="13" spans="1:14" ht="14.45" x14ac:dyDescent="0.3">
      <c r="A13" t="s">
        <v>17</v>
      </c>
      <c r="B13" s="12">
        <f>1/(7.652)*1000</f>
        <v>130.68478829064298</v>
      </c>
      <c r="C13">
        <v>106.78</v>
      </c>
      <c r="D13" s="9">
        <v>0.99999886959999995</v>
      </c>
      <c r="F13" s="12"/>
      <c r="H13" s="4" t="s">
        <v>4</v>
      </c>
      <c r="I13" s="4" t="s">
        <v>5</v>
      </c>
      <c r="J13" s="4" t="s">
        <v>6</v>
      </c>
      <c r="K13" s="4" t="s">
        <v>9</v>
      </c>
      <c r="L13" s="4" t="s">
        <v>6</v>
      </c>
      <c r="M13" s="4" t="s">
        <v>11</v>
      </c>
      <c r="N13" s="4" t="s">
        <v>6</v>
      </c>
    </row>
    <row r="14" spans="1:14" x14ac:dyDescent="0.25">
      <c r="A14" s="12"/>
      <c r="B14" s="12"/>
      <c r="C14" s="12"/>
      <c r="D14" s="9"/>
      <c r="H14" s="1" t="s">
        <v>44</v>
      </c>
      <c r="I14">
        <f>IF(Calibrationx64!$B$27 = "12",Calibrationx64!B3,0)</f>
        <v>218710</v>
      </c>
      <c r="J14">
        <f>IF(Calibrationx64!$B$27 = "12",Calibrationx64!C3,0)</f>
        <v>-2494</v>
      </c>
      <c r="K14">
        <f>IF(Calibrationx64!$B$27 = "12",Calibrationx64!D3,0)</f>
        <v>218720</v>
      </c>
      <c r="L14">
        <f>IF(Calibrationx64!$B$27 = "12",Calibrationx64!E3,0)</f>
        <v>-2391</v>
      </c>
      <c r="M14">
        <f>IF(Calibrationx64!$B$27 = "12",Calibrationx64!F3,0)</f>
        <v>493020</v>
      </c>
      <c r="N14">
        <f>IF(Calibrationx64!$B$27 = "12",Calibrationx64!G3,0)</f>
        <v>-2275</v>
      </c>
    </row>
    <row r="15" spans="1:14" x14ac:dyDescent="0.25">
      <c r="A15" s="4" t="s">
        <v>0</v>
      </c>
      <c r="B15" s="12" t="s">
        <v>54</v>
      </c>
      <c r="C15" s="12" t="s">
        <v>3</v>
      </c>
      <c r="D15" s="12" t="s">
        <v>36</v>
      </c>
      <c r="H15" s="1" t="s">
        <v>23</v>
      </c>
      <c r="I15">
        <f>IF(Calibrationx64!$B$27 = "13",Calibrationx64!B4,0)</f>
        <v>0</v>
      </c>
      <c r="J15">
        <f>IF(Calibrationx64!$B$27 = "13",Calibrationx64!C4,0)</f>
        <v>0</v>
      </c>
      <c r="K15">
        <f>IF(Calibrationx64!$B$27 = "13",Calibrationx64!D4,0)</f>
        <v>0</v>
      </c>
      <c r="L15">
        <f>IF(Calibrationx64!$B$27 = "13",Calibrationx64!E4,0)</f>
        <v>0</v>
      </c>
      <c r="M15">
        <f>IF(Calibrationx64!$B$27 = "13",Calibrationx64!F4,0)</f>
        <v>0</v>
      </c>
      <c r="N15">
        <f>IF(Calibrationx64!$B$27 = "13",Calibrationx64!G4,0)</f>
        <v>0</v>
      </c>
    </row>
    <row r="16" spans="1:14" x14ac:dyDescent="0.25">
      <c r="A16" s="12" t="s">
        <v>49</v>
      </c>
      <c r="B16" s="15">
        <v>2.6103034100000002</v>
      </c>
      <c r="C16" s="15">
        <v>-14.040748799999999</v>
      </c>
      <c r="D16" s="15">
        <v>0.99998500000000001</v>
      </c>
      <c r="H16" s="1" t="s">
        <v>24</v>
      </c>
      <c r="I16">
        <f>IF(Calibrationx64!$B$27 = "14",Calibrationx64!B5,0)</f>
        <v>0</v>
      </c>
      <c r="J16">
        <f>IF(Calibrationx64!$B$27 = "14",Calibrationx64!C5,0)</f>
        <v>0</v>
      </c>
      <c r="K16">
        <f>IF(Calibrationx64!$B$27 = "14",Calibrationx64!D5,0)</f>
        <v>0</v>
      </c>
      <c r="L16">
        <f>IF(Calibrationx64!$B$27 = "14",Calibrationx64!E5,0)</f>
        <v>0</v>
      </c>
      <c r="M16">
        <f>IF(Calibrationx64!$B$27 = "14",Calibrationx64!F5,0)</f>
        <v>0</v>
      </c>
      <c r="N16">
        <f>IF(Calibrationx64!$B$27 = "14",Calibrationx64!G5,0)</f>
        <v>0</v>
      </c>
    </row>
    <row r="17" spans="1:14" x14ac:dyDescent="0.25">
      <c r="A17" s="12" t="s">
        <v>50</v>
      </c>
      <c r="B17" s="12">
        <v>2.6156251244486848</v>
      </c>
      <c r="C17" s="12">
        <v>-11.46631854950261</v>
      </c>
      <c r="D17" s="15">
        <v>0.99999499999999997</v>
      </c>
      <c r="H17" s="10" t="s">
        <v>27</v>
      </c>
      <c r="I17">
        <f t="shared" ref="I17:N17" si="0">SUM(I14:I16)</f>
        <v>218710</v>
      </c>
      <c r="J17">
        <f t="shared" si="0"/>
        <v>-2494</v>
      </c>
      <c r="K17">
        <f t="shared" si="0"/>
        <v>218720</v>
      </c>
      <c r="L17">
        <f t="shared" si="0"/>
        <v>-2391</v>
      </c>
      <c r="M17">
        <f t="shared" si="0"/>
        <v>493020</v>
      </c>
      <c r="N17">
        <f t="shared" si="0"/>
        <v>-2275</v>
      </c>
    </row>
    <row r="18" spans="1:14" x14ac:dyDescent="0.25">
      <c r="A18" s="15" t="s">
        <v>51</v>
      </c>
      <c r="B18" s="12">
        <v>2.5901669293382006</v>
      </c>
      <c r="C18" s="15">
        <v>-11.081316527653456</v>
      </c>
      <c r="D18" s="15">
        <v>0.99998600000000004</v>
      </c>
      <c r="H18" s="10"/>
    </row>
    <row r="19" spans="1:14" x14ac:dyDescent="0.25">
      <c r="A19" s="15" t="s">
        <v>52</v>
      </c>
      <c r="B19" s="16">
        <v>2.6436059469313848</v>
      </c>
      <c r="C19" s="16">
        <v>-10.703140654925186</v>
      </c>
      <c r="D19" s="16">
        <v>0.99998699999999996</v>
      </c>
      <c r="H19" s="4" t="s">
        <v>0</v>
      </c>
      <c r="I19" s="4" t="s">
        <v>2</v>
      </c>
      <c r="J19" s="4" t="s">
        <v>3</v>
      </c>
      <c r="K19" s="4" t="s">
        <v>2</v>
      </c>
      <c r="L19" s="4" t="s">
        <v>3</v>
      </c>
      <c r="M19" s="4" t="s">
        <v>40</v>
      </c>
      <c r="N19" s="4" t="s">
        <v>39</v>
      </c>
    </row>
    <row r="20" spans="1:14" x14ac:dyDescent="0.25">
      <c r="A20" s="15" t="s">
        <v>53</v>
      </c>
      <c r="B20" s="16">
        <v>2.6756823935993115</v>
      </c>
      <c r="C20" s="16">
        <v>-9.5919063761126608</v>
      </c>
      <c r="D20" s="16">
        <v>0.99998699999999996</v>
      </c>
      <c r="H20" t="s">
        <v>14</v>
      </c>
      <c r="I20">
        <f>IF(Calibrationx64!$B$28 = "F93-71",Calibrationx64!B10,0)</f>
        <v>0</v>
      </c>
      <c r="J20">
        <f>IF(Calibrationx64!$B$28 = "F93-71",Calibrationx64!C10,0)</f>
        <v>0</v>
      </c>
      <c r="K20">
        <f>IF(Calibrationx64!$B$29 = "F93-71",Calibrationx64!B10,0)</f>
        <v>0</v>
      </c>
      <c r="L20">
        <f>IF(Calibrationx64!$B$29 = "F93-71",Calibrationx64!C10,0)</f>
        <v>0</v>
      </c>
      <c r="M20" s="11" t="s">
        <v>38</v>
      </c>
      <c r="N20" s="11" t="s">
        <v>38</v>
      </c>
    </row>
    <row r="21" spans="1:14" x14ac:dyDescent="0.25">
      <c r="A21" s="15"/>
      <c r="B21" s="15"/>
      <c r="C21" s="15"/>
      <c r="D21" s="15"/>
      <c r="H21" t="s">
        <v>15</v>
      </c>
      <c r="I21">
        <f>IF(Calibrationx64!$B$28 = "F93-72",Calibrationx64!B11,0)</f>
        <v>0</v>
      </c>
      <c r="J21">
        <f>IF(Calibrationx64!$B$28 = "F93-72",Calibrationx64!C11,0)</f>
        <v>0</v>
      </c>
      <c r="K21">
        <f>IF(Calibrationx64!$B$29 = "F93-72",Calibrationx64!B11,0)</f>
        <v>0</v>
      </c>
      <c r="L21">
        <f>IF(Calibrationx64!$B$29 = "F93-72",Calibrationx64!C11,0)</f>
        <v>0</v>
      </c>
      <c r="M21" s="11" t="s">
        <v>38</v>
      </c>
      <c r="N21" s="11" t="s">
        <v>38</v>
      </c>
    </row>
    <row r="22" spans="1:14" x14ac:dyDescent="0.25">
      <c r="A22" s="4" t="s">
        <v>18</v>
      </c>
      <c r="B22" t="s">
        <v>40</v>
      </c>
      <c r="C22" t="s">
        <v>42</v>
      </c>
      <c r="H22" t="s">
        <v>16</v>
      </c>
      <c r="I22">
        <f>IF(Calibrationx64!$B$28 = "F93-73",Calibrationx64!B12,0)</f>
        <v>0</v>
      </c>
      <c r="J22">
        <f>IF(Calibrationx64!$B$28 = "F93-73",Calibrationx64!C12,0)</f>
        <v>0</v>
      </c>
      <c r="K22">
        <f>IF(Calibrationx64!$B$29 = "F93-73",Calibrationx64!B12,0)</f>
        <v>0</v>
      </c>
      <c r="L22">
        <f>IF(Calibrationx64!$B$29 = "F93-73",Calibrationx64!C12,0)</f>
        <v>0</v>
      </c>
      <c r="M22" s="11" t="s">
        <v>38</v>
      </c>
      <c r="N22" s="11" t="s">
        <v>38</v>
      </c>
    </row>
    <row r="23" spans="1:14" x14ac:dyDescent="0.25">
      <c r="A23" s="1" t="s">
        <v>25</v>
      </c>
      <c r="B23">
        <v>-0.58899999999999997</v>
      </c>
      <c r="C23">
        <v>19.518999999999998</v>
      </c>
      <c r="H23" t="s">
        <v>17</v>
      </c>
      <c r="I23">
        <f>IF(Calibrationx64!$B$28 = "F93-74",Calibrationx64!B13,0)</f>
        <v>0</v>
      </c>
      <c r="J23">
        <f>IF(Calibrationx64!$B$28 = "F93-74",Calibrationx64!C13,0)</f>
        <v>0</v>
      </c>
      <c r="K23">
        <f>IF(Calibrationx64!$B$29 = "F93-74",Calibrationx64!B13,0)</f>
        <v>0</v>
      </c>
      <c r="L23">
        <f>IF(Calibrationx64!$B$29 = "F93-74",Calibrationx64!C13,0)</f>
        <v>0</v>
      </c>
      <c r="M23" s="11" t="s">
        <v>38</v>
      </c>
      <c r="N23" s="11" t="s">
        <v>38</v>
      </c>
    </row>
    <row r="24" spans="1:14" x14ac:dyDescent="0.25">
      <c r="A24" s="1" t="s">
        <v>31</v>
      </c>
      <c r="B24">
        <v>-2.1736</v>
      </c>
      <c r="C24">
        <v>46.728000000000002</v>
      </c>
      <c r="H24" s="16" t="s">
        <v>49</v>
      </c>
      <c r="I24" s="16">
        <f>IF(Calibrationx64!$B$28 = "GG7-19",Calibrationx64!B16,0)</f>
        <v>0</v>
      </c>
      <c r="J24" s="16">
        <f>IF(Calibrationx64!$B$28 = "GG7-19",Calibrationx64!C16,0)</f>
        <v>0</v>
      </c>
      <c r="K24" s="16">
        <f>IF(Calibrationx64!$B$29 = "GG7-19",Calibrationx64!B16,0)</f>
        <v>0</v>
      </c>
      <c r="L24" s="16">
        <f>IF(Calibrationx64!$B$29 = "GG7-19",Calibrationx64!C16,0)</f>
        <v>0</v>
      </c>
      <c r="M24" s="11" t="s">
        <v>38</v>
      </c>
      <c r="N24" s="11" t="s">
        <v>38</v>
      </c>
    </row>
    <row r="25" spans="1:14" x14ac:dyDescent="0.25">
      <c r="H25" s="16" t="s">
        <v>50</v>
      </c>
      <c r="I25" s="16">
        <f>IF(Calibrationx64!$B$28 = "GG7-20",Calibrationx64!B17,0)</f>
        <v>2.6156251244486848</v>
      </c>
      <c r="J25" s="16">
        <f>IF(Calibrationx64!$B$28 = "GG7-20",Calibrationx64!C17,0)</f>
        <v>-11.46631854950261</v>
      </c>
      <c r="K25" s="16">
        <f>IF(Calibrationx64!$B$29 = "GG7-20",Calibrationx64!B17,0)</f>
        <v>0</v>
      </c>
      <c r="L25" s="16">
        <f>IF(Calibrationx64!$B$29 = "GG7-2-",Calibrationx64!C17,0)</f>
        <v>0</v>
      </c>
      <c r="M25" s="11" t="s">
        <v>38</v>
      </c>
      <c r="N25" s="11" t="s">
        <v>38</v>
      </c>
    </row>
    <row r="26" spans="1:14" x14ac:dyDescent="0.25">
      <c r="A26" s="4" t="s">
        <v>19</v>
      </c>
      <c r="C26" t="s">
        <v>1</v>
      </c>
      <c r="D26" t="s">
        <v>22</v>
      </c>
      <c r="H26" s="16" t="s">
        <v>51</v>
      </c>
      <c r="I26" s="16">
        <f>IF(Calibrationx64!$B$28 = "GG7-21",Calibrationx64!B18,0)</f>
        <v>0</v>
      </c>
      <c r="J26" s="16">
        <f>IF(Calibrationx64!$B$28 = "GG7-21",Calibrationx64!C18,0)</f>
        <v>0</v>
      </c>
      <c r="K26" s="16">
        <f>IF(Calibrationx64!$B$29 = "GG7-21",Calibrationx64!B18,0)</f>
        <v>0</v>
      </c>
      <c r="L26" s="16">
        <f>IF(Calibrationx64!$B$29 = "GG7-21",Calibrationx64!C18,0)</f>
        <v>0</v>
      </c>
      <c r="M26" s="11" t="s">
        <v>38</v>
      </c>
      <c r="N26" s="11" t="s">
        <v>38</v>
      </c>
    </row>
    <row r="27" spans="1:14" x14ac:dyDescent="0.25">
      <c r="A27" t="s">
        <v>4</v>
      </c>
      <c r="B27" s="2" t="s">
        <v>44</v>
      </c>
      <c r="C27" s="2" t="s">
        <v>29</v>
      </c>
      <c r="D27" s="2" t="s">
        <v>30</v>
      </c>
      <c r="H27" s="16" t="s">
        <v>52</v>
      </c>
      <c r="I27" s="16">
        <f>IF(Calibrationx64!$B$28 = "GG7-22",Calibrationx64!B19,0)</f>
        <v>0</v>
      </c>
      <c r="J27" s="16">
        <f>IF(Calibrationx64!$B$28 = "GG7-22",Calibrationx64!C19,0)</f>
        <v>0</v>
      </c>
      <c r="K27" s="16">
        <f>IF(Calibrationx64!$B$29 = "GG7-22",Calibrationx64!B19,0)</f>
        <v>2.6436059469313848</v>
      </c>
      <c r="L27" s="16">
        <f>IF(Calibrationx64!$B$29 = "GG7-22",Calibrationx64!C19,0)</f>
        <v>-10.703140654925186</v>
      </c>
      <c r="M27" s="11" t="s">
        <v>38</v>
      </c>
      <c r="N27" s="11" t="s">
        <v>38</v>
      </c>
    </row>
    <row r="28" spans="1:14" x14ac:dyDescent="0.25">
      <c r="A28" t="s">
        <v>21</v>
      </c>
      <c r="B28" s="2" t="s">
        <v>50</v>
      </c>
      <c r="C28" s="13">
        <f>I31/I17</f>
        <v>1.1959330275015705E-5</v>
      </c>
      <c r="D28" s="7">
        <f>J31-(I31*J17/I17)</f>
        <v>-11.43649197979672</v>
      </c>
      <c r="H28" s="16" t="s">
        <v>53</v>
      </c>
      <c r="I28" s="16">
        <f>IF(Calibrationx64!$B$28 = "GG7-23",Calibrationx64!B20,0)</f>
        <v>0</v>
      </c>
      <c r="J28" s="16">
        <f>IF(Calibrationx64!$B$28 = "GG7-23",Calibrationx64!C20,0)</f>
        <v>0</v>
      </c>
      <c r="K28" s="16">
        <f>IF(Calibrationx64!$B$29 = "GG7-23",Calibrationx64!B20,0)</f>
        <v>0</v>
      </c>
      <c r="L28" s="16">
        <f>IF(Calibrationx64!$B$29 = "GG7-23",Calibrationx64!C20,0)</f>
        <v>0</v>
      </c>
      <c r="M28" s="11" t="s">
        <v>38</v>
      </c>
      <c r="N28" s="11" t="s">
        <v>38</v>
      </c>
    </row>
    <row r="29" spans="1:14" x14ac:dyDescent="0.25">
      <c r="A29" t="s">
        <v>28</v>
      </c>
      <c r="B29" s="2" t="s">
        <v>52</v>
      </c>
      <c r="C29" s="13">
        <f>K31/K17</f>
        <v>1.2086713363804796E-5</v>
      </c>
      <c r="D29">
        <f>L31-(L17*K31/K17)</f>
        <v>-10.674241323272328</v>
      </c>
      <c r="H29" s="6" t="s">
        <v>25</v>
      </c>
      <c r="I29" s="11" t="s">
        <v>38</v>
      </c>
      <c r="J29" s="11" t="s">
        <v>38</v>
      </c>
      <c r="K29" s="11" t="s">
        <v>38</v>
      </c>
      <c r="L29" s="11" t="s">
        <v>38</v>
      </c>
      <c r="M29">
        <f>IF(Calibrationx64!$B$30 = "01 (0 °C)",Calibrationx64!B23,0)</f>
        <v>0</v>
      </c>
      <c r="N29">
        <f>IF(Calibrationx64!$B$30 = "01 (0 °C)",Calibrationx64!C23,0)</f>
        <v>0</v>
      </c>
    </row>
    <row r="30" spans="1:14" x14ac:dyDescent="0.25">
      <c r="A30" t="s">
        <v>41</v>
      </c>
      <c r="B30" s="2" t="s">
        <v>43</v>
      </c>
      <c r="C30" s="2">
        <f>Calibrationx64!M31/Calibrationx64!M17</f>
        <v>-4.4087460954930831E-6</v>
      </c>
      <c r="D30" s="12">
        <f>N31-(N17*M31/M17)</f>
        <v>46.717970102632755</v>
      </c>
      <c r="H30" s="6" t="s">
        <v>31</v>
      </c>
      <c r="I30" s="11" t="s">
        <v>38</v>
      </c>
      <c r="J30" s="11" t="s">
        <v>38</v>
      </c>
      <c r="K30" s="11" t="s">
        <v>38</v>
      </c>
      <c r="L30" s="11" t="s">
        <v>38</v>
      </c>
      <c r="M30">
        <f>IF(Calibrationx64!$B$30 = "02 (room °C)",Calibrationx64!B24,0)</f>
        <v>-2.1736</v>
      </c>
      <c r="N30">
        <f>IF(Calibrationx64!B30 = "02 (room °C)",Calibrationx64!C24,0)</f>
        <v>46.728000000000002</v>
      </c>
    </row>
    <row r="31" spans="1:14" x14ac:dyDescent="0.25">
      <c r="B31" s="2"/>
      <c r="C31" s="2"/>
      <c r="H31" s="3" t="s">
        <v>26</v>
      </c>
      <c r="I31">
        <f>SUM(I20:I29)</f>
        <v>2.6156251244486848</v>
      </c>
      <c r="J31">
        <f>SUM(J20:J29)</f>
        <v>-11.46631854950261</v>
      </c>
      <c r="K31">
        <f>SUM(K20:K29)</f>
        <v>2.6436059469313848</v>
      </c>
      <c r="L31">
        <f>SUM(L20:L29)</f>
        <v>-10.703140654925186</v>
      </c>
      <c r="M31">
        <f>SUM(M20:M30)</f>
        <v>-2.1736</v>
      </c>
      <c r="N31">
        <f>SUM(N20:N30)</f>
        <v>46.728000000000002</v>
      </c>
    </row>
    <row r="32" spans="1:14" x14ac:dyDescent="0.25">
      <c r="B32" s="2"/>
      <c r="D32" t="s">
        <v>45</v>
      </c>
    </row>
    <row r="33" spans="2:2" x14ac:dyDescent="0.25">
      <c r="B33" s="2"/>
    </row>
  </sheetData>
  <dataConsolidate/>
  <mergeCells count="5">
    <mergeCell ref="K12:L12"/>
    <mergeCell ref="M12:N12"/>
    <mergeCell ref="B1:C1"/>
    <mergeCell ref="D1:E1"/>
    <mergeCell ref="F1:G1"/>
  </mergeCell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Selections!$A$2:$A$4</xm:f>
          </x14:formula1>
          <xm:sqref>B27</xm:sqref>
        </x14:dataValidation>
        <x14:dataValidation type="list" allowBlank="1" showInputMessage="1" showErrorMessage="1">
          <x14:formula1>
            <xm:f>Selections!$A$12:$A$22</xm:f>
          </x14:formula1>
          <xm:sqref>B28</xm:sqref>
        </x14:dataValidation>
        <x14:dataValidation type="list" allowBlank="1" showInputMessage="1" showErrorMessage="1">
          <x14:formula1>
            <xm:f>Selections!$A$23</xm:f>
          </x14:formula1>
          <xm:sqref>B32:B33</xm:sqref>
        </x14:dataValidation>
        <x14:dataValidation type="list" allowBlank="1" showInputMessage="1" showErrorMessage="1">
          <x14:formula1>
            <xm:f>Selections!$A$23:$A$24</xm:f>
          </x14:formula1>
          <xm:sqref>B30:B31</xm:sqref>
        </x14:dataValidation>
        <x14:dataValidation type="list" allowBlank="1" showInputMessage="1" showErrorMessage="1">
          <x14:formula1>
            <xm:f>Selections!$A$12:$A$22</xm:f>
          </x14:formula1>
          <xm:sqref>B29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C2" sqref="C2"/>
    </sheetView>
  </sheetViews>
  <sheetFormatPr defaultRowHeight="15" x14ac:dyDescent="0.25"/>
  <sheetData>
    <row r="1" spans="1:4" x14ac:dyDescent="0.3">
      <c r="A1" t="s">
        <v>32</v>
      </c>
      <c r="B1" t="s">
        <v>33</v>
      </c>
      <c r="C1" t="s">
        <v>34</v>
      </c>
      <c r="D1" t="s">
        <v>35</v>
      </c>
    </row>
    <row r="2" spans="1:4" x14ac:dyDescent="0.3">
      <c r="A2">
        <v>0</v>
      </c>
      <c r="B2">
        <f>113.2/3430</f>
        <v>3.3002915451895043E-2</v>
      </c>
      <c r="C2">
        <f>(A2-D2)/B2</f>
        <v>-2488.7031027300545</v>
      </c>
      <c r="D2">
        <v>82.134458084268857</v>
      </c>
    </row>
    <row r="3" spans="1:4" x14ac:dyDescent="0.3">
      <c r="A3">
        <v>100</v>
      </c>
      <c r="B3">
        <f t="shared" ref="B3:B5" si="0">113.2/3430</f>
        <v>3.3002915451895043E-2</v>
      </c>
      <c r="C3">
        <f t="shared" ref="C3:C5" si="1">(A3-D3)/B3</f>
        <v>541.33223295899131</v>
      </c>
      <c r="D3">
        <v>82.134458084268857</v>
      </c>
    </row>
    <row r="4" spans="1:4" x14ac:dyDescent="0.3">
      <c r="A4">
        <v>1000</v>
      </c>
      <c r="B4">
        <f t="shared" si="0"/>
        <v>3.3002915451895043E-2</v>
      </c>
      <c r="C4">
        <f t="shared" si="1"/>
        <v>27811.650254160406</v>
      </c>
      <c r="D4">
        <v>82.134458084268857</v>
      </c>
    </row>
    <row r="5" spans="1:4" x14ac:dyDescent="0.3">
      <c r="A5">
        <v>5000</v>
      </c>
      <c r="B5">
        <f t="shared" si="0"/>
        <v>3.3002915451895043E-2</v>
      </c>
      <c r="C5">
        <f t="shared" si="1"/>
        <v>149013.06368172224</v>
      </c>
      <c r="D5">
        <v>82.134458084268857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Calibrationx1</vt:lpstr>
      <vt:lpstr>Thermistor</vt:lpstr>
      <vt:lpstr>Selections</vt:lpstr>
      <vt:lpstr>Calibrationx64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Polito</dc:creator>
  <cp:lastModifiedBy>Peter Polito</cp:lastModifiedBy>
  <dcterms:created xsi:type="dcterms:W3CDTF">2012-03-12T13:13:00Z</dcterms:created>
  <dcterms:modified xsi:type="dcterms:W3CDTF">2016-05-13T13:57:14Z</dcterms:modified>
</cp:coreProperties>
</file>